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Shahzad Akram\Downloads\"/>
    </mc:Choice>
  </mc:AlternateContent>
  <xr:revisionPtr revIDLastSave="0" documentId="8_{FA4A0AFA-341F-493F-9325-FD931001D80F}" xr6:coauthVersionLast="47" xr6:coauthVersionMax="47" xr10:uidLastSave="{00000000-0000-0000-0000-000000000000}"/>
  <bookViews>
    <workbookView xWindow="3255" yWindow="3750" windowWidth="21600" windowHeight="11295" tabRatio="876" activeTab="3" xr2:uid="{00000000-000D-0000-FFFF-FFFF00000000}"/>
  </bookViews>
  <sheets>
    <sheet name="Calcs" sheetId="49" r:id="rId1"/>
    <sheet name="Data" sheetId="40" r:id="rId2"/>
    <sheet name="Samples" sheetId="47" r:id="rId3"/>
    <sheet name="Terms" sheetId="41" r:id="rId4"/>
    <sheet name="Overview" sheetId="32" r:id="rId5"/>
    <sheet name="Input - Store" sheetId="23" r:id="rId6"/>
    <sheet name="Input - Initial" sheetId="42" r:id="rId7"/>
    <sheet name="Input - Sales" sheetId="38" r:id="rId8"/>
    <sheet name="Input - Overheads" sheetId="39" r:id="rId9"/>
    <sheet name="Input - Finance" sheetId="37" r:id="rId10"/>
    <sheet name="Initial Costs" sheetId="46" r:id="rId11"/>
    <sheet name="Balance Sheet" sheetId="44" r:id="rId12"/>
    <sheet name="P&amp;L Summary" sheetId="19" r:id="rId13"/>
    <sheet name="P&amp;L Monthly" sheetId="3" r:id="rId14"/>
    <sheet name="Cash Flow Summary" sheetId="27" r:id="rId15"/>
    <sheet name="Cash Flow Monthly" sheetId="6" r:id="rId16"/>
    <sheet name="Sales Analysis" sheetId="9" r:id="rId17"/>
    <sheet name="Capex" sheetId="48" r:id="rId18"/>
    <sheet name="Loans" sheetId="43" r:id="rId19"/>
  </sheets>
  <definedNames>
    <definedName name="AdRate">'Input - Overheads'!$Z$11</definedName>
    <definedName name="ccrate">'Input - Overheads'!$L$11</definedName>
    <definedName name="ccturnover">'Input - Overheads'!$L$12</definedName>
    <definedName name="Currency">'Input - Store'!$H$6</definedName>
    <definedName name="currency_name">Data!$A$2:$A$3</definedName>
    <definedName name="currency_symbol">'Input - Store'!$I$6</definedName>
    <definedName name="currencyTable">Data!$A$2:$B$3</definedName>
    <definedName name="ErrorChk">Calcs!$D$35</definedName>
    <definedName name="FinDsp1">Calcs!$B$15:$G$15</definedName>
    <definedName name="FinDsp1B">Calcs!$B$17:$E$17</definedName>
    <definedName name="FinDsp1Dsp">IF(MAX(Calcs!$A$12:$A$13)&gt;0,FinDsp1,FinDsp1B)</definedName>
    <definedName name="FinDsp2">Calcs!$L$11:$O$25</definedName>
    <definedName name="FinDsp2B">Calcs!$Q$11:$T$25</definedName>
    <definedName name="FinDsp2Dsp">IF(Calcs!$A$13&gt;0,FinDsp2,FinDsp2B)</definedName>
    <definedName name="FinMsg">Calcs!$A$4</definedName>
    <definedName name="InpArea1">'Input - Initial'!$G$7:$G$8</definedName>
    <definedName name="InpArea11">'Input - Sales'!$D$8:$G$22</definedName>
    <definedName name="InpArea12">'Input - Sales'!$D$23</definedName>
    <definedName name="InpArea13">'Input - Sales'!$K$8:$M$19</definedName>
    <definedName name="InpArea2">'Input - Initial'!$G$10:$G$19</definedName>
    <definedName name="InpArea21">'Input - Overheads'!$F$8:$I$25</definedName>
    <definedName name="InpArea22">'Input - Overheads'!$L$7:$L$12</definedName>
    <definedName name="InpArea3">'Input - Initial'!$G$21:$G$27</definedName>
    <definedName name="InpArea4">'Input - Initial'!$G$29:$G$34</definedName>
    <definedName name="InpArea5">'Input - Initial'!$P$10:$P$17</definedName>
    <definedName name="InpArea6">'Input - Initial'!$P$19:$P$22</definedName>
    <definedName name="InpArea7">'Input - Initial'!$P$7:$P$8</definedName>
    <definedName name="InpArea8">'Input - Initial'!$C$29:$D$32,'Input - Initial'!$G$29:$G$34</definedName>
    <definedName name="InpArea9">'Input - Initial'!$P$25:$P$27</definedName>
    <definedName name="LeaseFreq">'Input - Overheads'!$D$10</definedName>
    <definedName name="LeaseOpen">'Input - Overheads'!$D$29</definedName>
    <definedName name="LocCosts">'Input - Overheads'!$B$1</definedName>
    <definedName name="LocGuide">Terms!$A$1</definedName>
    <definedName name="LocInitial">'Input - Initial'!$B$1</definedName>
    <definedName name="LocOther">'Input - Finance'!$B$1</definedName>
    <definedName name="LocSales">'Input - Sales'!$B$1</definedName>
    <definedName name="LocStoreDetails">'Input - Store'!$B$1</definedName>
    <definedName name="LocSummary">Overview!$A$1</definedName>
    <definedName name="MFeeRate">'Input - Overheads'!$Z$9</definedName>
    <definedName name="MSFRate">'Input - Overheads'!$Z$8</definedName>
    <definedName name="mtype">'Input - Store'!$H$8</definedName>
    <definedName name="NavSchBS">'Balance Sheet'!$B$1</definedName>
    <definedName name="NavSchCapex" localSheetId="17">Capex!$A$1</definedName>
    <definedName name="NavSchCFMon">'Cash Flow Monthly'!$B$1</definedName>
    <definedName name="NavSchCFsum">'Cash Flow Summary'!$B$1</definedName>
    <definedName name="NavSchInitCosts">'Initial Costs'!$B$1</definedName>
    <definedName name="NavSchLoan">Loans!$A$1</definedName>
    <definedName name="NavSchPLMon">'P&amp;L Monthly'!$B$1</definedName>
    <definedName name="NavSchPLSum">'P&amp;L Summary'!$B$1</definedName>
    <definedName name="NavSchSales">'Sales Analysis'!$B$1</definedName>
    <definedName name="NMFRate">'Input - Overheads'!$Z$10</definedName>
    <definedName name="Participants">'Input - Initial'!$L$8</definedName>
    <definedName name="Preparer">'Input - Store'!$D$6</definedName>
    <definedName name="_xlnm.Print_Area" localSheetId="11">'Balance Sheet'!$B$1:$K$37</definedName>
    <definedName name="_xlnm.Print_Area" localSheetId="17">Capex!$B$1:$T$31</definedName>
    <definedName name="_xlnm.Print_Area" localSheetId="15">'Cash Flow Monthly'!$C$1:$R$46,'Cash Flow Monthly'!$T$1:$AF$46,'Cash Flow Monthly'!$AH$1:$AT$45</definedName>
    <definedName name="_xlnm.Print_Area" localSheetId="14">'Cash Flow Summary'!$B$1:$L$50</definedName>
    <definedName name="_xlnm.Print_Area" localSheetId="10">'Initial Costs'!$B$1:$P$37</definedName>
    <definedName name="_xlnm.Print_Area" localSheetId="9">'Input - Finance'!$B$1:$R$45</definedName>
    <definedName name="_xlnm.Print_Area" localSheetId="6">'Input - Initial'!$B$1:$R$27</definedName>
    <definedName name="_xlnm.Print_Area" localSheetId="8">'Input - Overheads'!$B$1:$N$48</definedName>
    <definedName name="_xlnm.Print_Area" localSheetId="7">'Input - Sales'!$B$1:$N$45</definedName>
    <definedName name="_xlnm.Print_Area" localSheetId="5">'Input - Store'!$B$1:$L$45</definedName>
    <definedName name="_xlnm.Print_Area" localSheetId="18">Loans!$B$1:$W$51</definedName>
    <definedName name="_xlnm.Print_Area" localSheetId="4">Overview!$B$1:$Q$46</definedName>
    <definedName name="_xlnm.Print_Area" localSheetId="13">'P&amp;L Monthly'!$C$1:$R$37,'P&amp;L Monthly'!$T$1:$AF$37,'P&amp;L Monthly'!$AH$1:$AT$37</definedName>
    <definedName name="_xlnm.Print_Area" localSheetId="12">'P&amp;L Summary'!$B$1:$I$40</definedName>
    <definedName name="_xlnm.Print_Area" localSheetId="16">'Sales Analysis'!$C$1:$R$52,'Sales Analysis'!$T$1:$AG$52,'Sales Analysis'!$AI$1:$AV$52</definedName>
    <definedName name="_xlnm.Print_Area" localSheetId="3">Terms!$A$1:$M$36</definedName>
    <definedName name="_xlnm.Print_Titles" localSheetId="15">'Cash Flow Monthly'!$C:$E</definedName>
    <definedName name="_xlnm.Print_Titles" localSheetId="13">'P&amp;L Monthly'!$C:$E</definedName>
    <definedName name="_xlnm.Print_Titles" localSheetId="16">'Sales Analysis'!$C:$D</definedName>
    <definedName name="PropertyRates">'Input - Overheads'!$D$30</definedName>
    <definedName name="RentDepositRefundMonth">'Input - Initial'!$AP$26</definedName>
    <definedName name="RentFree">'Input - Overheads'!$D$28</definedName>
    <definedName name="RentFreq">'Input - Overheads'!$D$12</definedName>
    <definedName name="SplData1">Samples!$C$4:$C$5</definedName>
    <definedName name="SplData11">Samples!$K$5:$N$19</definedName>
    <definedName name="SplData12">Samples!$K$20</definedName>
    <definedName name="SplData13">Samples!$L$23:$N$23</definedName>
    <definedName name="SplData2">Samples!$C$7:$C$16</definedName>
    <definedName name="SplData21">Samples!$Q$4:$T$18</definedName>
    <definedName name="SplData22">Samples!$W$4:$W$9</definedName>
    <definedName name="SplData3">Samples!$C$18:$C$24</definedName>
    <definedName name="SplData4">Samples!$C$26:$C$31</definedName>
    <definedName name="SplData5">Samples!$F$7:$F$14</definedName>
    <definedName name="SplData6">Samples!$F$16:$F$19</definedName>
    <definedName name="SplData7">Samples!$F$4:$F$5</definedName>
    <definedName name="StartDate">'Input - Store'!$H$12</definedName>
    <definedName name="StoreName">'Input - Store'!$D$14</definedName>
    <definedName name="StoreResale">'Input - Store'!$H$7</definedName>
    <definedName name="StoreStatus">Data!$D$1</definedName>
    <definedName name="StoreStatusList">Data!$C$2:$C$3</definedName>
    <definedName name="TandCmessage">Overview!$V$15</definedName>
    <definedName name="TermsAgreed">Terms!$P$1</definedName>
    <definedName name="TrainingCost">'Input - Initial'!$P$8</definedName>
    <definedName name="TrainingCostCalc">'Input - Initial'!$AB$8</definedName>
    <definedName name="vat_rate">'Input - Store'!$H$10</definedName>
    <definedName name="VATmonths">'Input - Store'!$T$10:$AD$10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3" l="1"/>
  <c r="C1" i="48"/>
  <c r="C1" i="9"/>
  <c r="C1" i="6"/>
  <c r="C1" i="27"/>
  <c r="C1" i="3"/>
  <c r="C1" i="19"/>
  <c r="C1" i="44"/>
  <c r="C1" i="46"/>
  <c r="B1" i="37"/>
  <c r="B1" i="39"/>
  <c r="B1" i="38"/>
  <c r="B1" i="42"/>
  <c r="B1" i="23"/>
  <c r="M23" i="38"/>
  <c r="L23" i="38"/>
  <c r="K23" i="38"/>
  <c r="B1" i="32"/>
  <c r="B4" i="41"/>
  <c r="Q17" i="42" l="1"/>
  <c r="Q31" i="42" s="1"/>
  <c r="C24" i="47"/>
  <c r="C21" i="47"/>
  <c r="AS69" i="6"/>
  <c r="AR69" i="6"/>
  <c r="AQ69" i="6"/>
  <c r="AP69" i="6"/>
  <c r="AO69" i="6"/>
  <c r="AN69" i="6"/>
  <c r="AM69" i="6"/>
  <c r="AL69" i="6"/>
  <c r="AK69" i="6"/>
  <c r="AJ69" i="6"/>
  <c r="AI69" i="6"/>
  <c r="AH69" i="6"/>
  <c r="AE69" i="6"/>
  <c r="AD69" i="6"/>
  <c r="AC69" i="6"/>
  <c r="AB69" i="6"/>
  <c r="AA69" i="6"/>
  <c r="Z69" i="6"/>
  <c r="Y69" i="6"/>
  <c r="X69" i="6"/>
  <c r="W69" i="6"/>
  <c r="V69" i="6"/>
  <c r="U69" i="6"/>
  <c r="T69" i="6"/>
  <c r="Q69" i="6"/>
  <c r="P69" i="6"/>
  <c r="O69" i="6"/>
  <c r="N69" i="6"/>
  <c r="M69" i="6"/>
  <c r="L69" i="6"/>
  <c r="K69" i="6"/>
  <c r="J69" i="6"/>
  <c r="I69" i="6"/>
  <c r="H69" i="6"/>
  <c r="G69" i="6"/>
  <c r="M14" i="49" l="1"/>
  <c r="N14" i="49"/>
  <c r="O14" i="49"/>
  <c r="L17" i="49"/>
  <c r="L18" i="49"/>
  <c r="M19" i="49"/>
  <c r="N19" i="49"/>
  <c r="O19" i="49"/>
  <c r="G7" i="9" l="1"/>
  <c r="H7" i="9" s="1"/>
  <c r="F20" i="48" l="1"/>
  <c r="F15" i="48"/>
  <c r="F10" i="48"/>
  <c r="L27" i="48" l="1"/>
  <c r="K27" i="48"/>
  <c r="J27" i="48"/>
  <c r="D44" i="23" l="1"/>
  <c r="E66" i="6" l="1"/>
  <c r="F66" i="6" l="1"/>
  <c r="O23" i="46"/>
  <c r="N23" i="46"/>
  <c r="P22" i="46"/>
  <c r="N22" i="46"/>
  <c r="P21" i="46"/>
  <c r="N21" i="46"/>
  <c r="P20" i="46"/>
  <c r="N20" i="46"/>
  <c r="P19" i="46"/>
  <c r="N19" i="46"/>
  <c r="O18" i="46"/>
  <c r="N18" i="46"/>
  <c r="P17" i="46"/>
  <c r="O17" i="46"/>
  <c r="P16" i="46"/>
  <c r="O16" i="46"/>
  <c r="AS29" i="42"/>
  <c r="AR29" i="42"/>
  <c r="AS28" i="42"/>
  <c r="AR28" i="42"/>
  <c r="M24" i="46" s="1"/>
  <c r="AS27" i="42"/>
  <c r="AR27" i="42"/>
  <c r="M23" i="46" s="1"/>
  <c r="AS26" i="42"/>
  <c r="AR26" i="42"/>
  <c r="M22" i="46" s="1"/>
  <c r="AS25" i="42"/>
  <c r="AR25" i="42"/>
  <c r="M21" i="46" s="1"/>
  <c r="AS24" i="42"/>
  <c r="AR24" i="42"/>
  <c r="M20" i="46" s="1"/>
  <c r="AS23" i="42"/>
  <c r="AR23" i="42"/>
  <c r="AS22" i="42"/>
  <c r="AR22" i="42"/>
  <c r="AS21" i="42"/>
  <c r="AR21" i="42"/>
  <c r="AS20" i="42"/>
  <c r="AR20" i="42"/>
  <c r="AS19" i="42"/>
  <c r="AR19" i="42"/>
  <c r="AS18" i="42"/>
  <c r="AR18" i="42"/>
  <c r="AS17" i="42"/>
  <c r="AR17" i="42"/>
  <c r="AS16" i="42"/>
  <c r="AR16" i="42"/>
  <c r="AS15" i="42"/>
  <c r="AR15" i="42"/>
  <c r="AS14" i="42"/>
  <c r="AR14" i="42"/>
  <c r="AS13" i="42"/>
  <c r="AR13" i="42"/>
  <c r="AS12" i="42"/>
  <c r="AR12" i="42"/>
  <c r="AS11" i="42"/>
  <c r="AR11" i="42"/>
  <c r="AS10" i="42"/>
  <c r="AR10" i="42"/>
  <c r="AS9" i="42"/>
  <c r="AR9" i="42"/>
  <c r="AS8" i="42"/>
  <c r="AR8" i="42"/>
  <c r="L17" i="46" s="1"/>
  <c r="AS7" i="42"/>
  <c r="AR7" i="42"/>
  <c r="L16" i="46" s="1"/>
  <c r="AJ34" i="42"/>
  <c r="AI34" i="42"/>
  <c r="AJ33" i="42"/>
  <c r="AI33" i="42"/>
  <c r="AJ32" i="42"/>
  <c r="AI32" i="42"/>
  <c r="AJ31" i="42"/>
  <c r="AI31" i="42"/>
  <c r="AJ30" i="42"/>
  <c r="AI30" i="42"/>
  <c r="AJ29" i="42"/>
  <c r="AI29" i="42"/>
  <c r="AJ28" i="42"/>
  <c r="AI28" i="42"/>
  <c r="AJ27" i="42"/>
  <c r="AI27" i="42"/>
  <c r="AJ26" i="42"/>
  <c r="AI26" i="42"/>
  <c r="AJ25" i="42"/>
  <c r="AI25" i="42"/>
  <c r="AJ24" i="42"/>
  <c r="AI24" i="42"/>
  <c r="AJ23" i="42"/>
  <c r="AI23" i="42"/>
  <c r="AJ22" i="42"/>
  <c r="AI22" i="42"/>
  <c r="AJ21" i="42"/>
  <c r="AI21" i="42"/>
  <c r="AJ20" i="42"/>
  <c r="AI20" i="42"/>
  <c r="AJ19" i="42"/>
  <c r="AI19" i="42"/>
  <c r="AJ18" i="42"/>
  <c r="AI18" i="42"/>
  <c r="AJ17" i="42"/>
  <c r="AI17" i="42"/>
  <c r="AJ16" i="42"/>
  <c r="AI16" i="42"/>
  <c r="AJ15" i="42"/>
  <c r="AI15" i="42"/>
  <c r="AJ14" i="42"/>
  <c r="AI14" i="42"/>
  <c r="AJ13" i="42"/>
  <c r="AI13" i="42"/>
  <c r="AJ12" i="42"/>
  <c r="AI12" i="42"/>
  <c r="AJ11" i="42"/>
  <c r="AI11" i="42"/>
  <c r="AJ10" i="42"/>
  <c r="AI10" i="42"/>
  <c r="AJ9" i="42"/>
  <c r="AI9" i="42"/>
  <c r="AJ8" i="42"/>
  <c r="O11" i="46" s="1"/>
  <c r="AI8" i="42"/>
  <c r="J11" i="46" s="1"/>
  <c r="AJ7" i="42"/>
  <c r="P10" i="46" s="1"/>
  <c r="AI7" i="42"/>
  <c r="J10" i="46" s="1"/>
  <c r="AP26" i="42"/>
  <c r="AT35" i="42"/>
  <c r="AT34" i="42"/>
  <c r="AT33" i="42"/>
  <c r="AT32" i="42"/>
  <c r="AT31" i="42"/>
  <c r="AT30" i="42"/>
  <c r="AU29" i="42"/>
  <c r="AT29" i="42"/>
  <c r="AU27" i="42"/>
  <c r="AT27" i="42"/>
  <c r="AU26" i="42"/>
  <c r="AT26" i="42"/>
  <c r="AU25" i="42"/>
  <c r="AT25" i="42"/>
  <c r="O21" i="46" s="1"/>
  <c r="AU24" i="42"/>
  <c r="AU23" i="42"/>
  <c r="AT23" i="42"/>
  <c r="AT22" i="42"/>
  <c r="AU21" i="42"/>
  <c r="AT21" i="42"/>
  <c r="AU20" i="42"/>
  <c r="AT20" i="42"/>
  <c r="AU19" i="42"/>
  <c r="AT19" i="42"/>
  <c r="AU18" i="42"/>
  <c r="AT18" i="42"/>
  <c r="AT17" i="42"/>
  <c r="AU16" i="42"/>
  <c r="AT16" i="42"/>
  <c r="AU15" i="42"/>
  <c r="AT15" i="42"/>
  <c r="AU14" i="42"/>
  <c r="AT14" i="42"/>
  <c r="AU13" i="42"/>
  <c r="AT13" i="42"/>
  <c r="AU12" i="42"/>
  <c r="AT12" i="42"/>
  <c r="AU11" i="42"/>
  <c r="AT11" i="42"/>
  <c r="AU10" i="42"/>
  <c r="AT10" i="42"/>
  <c r="AU9" i="42"/>
  <c r="AT9" i="42"/>
  <c r="AT8" i="42"/>
  <c r="N17" i="46" s="1"/>
  <c r="AU7" i="42"/>
  <c r="AT7" i="42"/>
  <c r="N16" i="46" s="1"/>
  <c r="AK34" i="42"/>
  <c r="AL33" i="42"/>
  <c r="AK33" i="42"/>
  <c r="AL32" i="42"/>
  <c r="AK32" i="42"/>
  <c r="AL31" i="42"/>
  <c r="AK31" i="42"/>
  <c r="AL30" i="42"/>
  <c r="AK30" i="42"/>
  <c r="AL29" i="42"/>
  <c r="AK29" i="42"/>
  <c r="AL28" i="42"/>
  <c r="AK28" i="42"/>
  <c r="AK27" i="42"/>
  <c r="AL26" i="42"/>
  <c r="AK26" i="42"/>
  <c r="AL25" i="42"/>
  <c r="AK25" i="42"/>
  <c r="AL24" i="42"/>
  <c r="AK24" i="42"/>
  <c r="AL23" i="42"/>
  <c r="AK23" i="42"/>
  <c r="AL22" i="42"/>
  <c r="AK22" i="42"/>
  <c r="AL21" i="42"/>
  <c r="AK21" i="42"/>
  <c r="AL20" i="42"/>
  <c r="AK20" i="42"/>
  <c r="AK19" i="42"/>
  <c r="AL18" i="42"/>
  <c r="AK18" i="42"/>
  <c r="AL17" i="42"/>
  <c r="AK17" i="42"/>
  <c r="AL16" i="42"/>
  <c r="AK16" i="42"/>
  <c r="AL15" i="42"/>
  <c r="AK15" i="42"/>
  <c r="AL14" i="42"/>
  <c r="AK14" i="42"/>
  <c r="AL13" i="42"/>
  <c r="AK13" i="42"/>
  <c r="AL12" i="42"/>
  <c r="AK12" i="42"/>
  <c r="AL11" i="42"/>
  <c r="AK11" i="42"/>
  <c r="AL10" i="42"/>
  <c r="AK10" i="42"/>
  <c r="AL9" i="42"/>
  <c r="AK9" i="42"/>
  <c r="AK8" i="42"/>
  <c r="AL7" i="42"/>
  <c r="AK7" i="42"/>
  <c r="AN34" i="42"/>
  <c r="AN33" i="42"/>
  <c r="AN32" i="42"/>
  <c r="AN31" i="42"/>
  <c r="AN30" i="42"/>
  <c r="AN27" i="42"/>
  <c r="G35" i="42"/>
  <c r="AK35" i="42" s="1"/>
  <c r="H10" i="46" l="1"/>
  <c r="J23" i="46"/>
  <c r="M10" i="46"/>
  <c r="L18" i="46"/>
  <c r="L19" i="46"/>
  <c r="L11" i="46"/>
  <c r="I15" i="46"/>
  <c r="G11" i="46"/>
  <c r="M11" i="46"/>
  <c r="H11" i="46"/>
  <c r="L22" i="46"/>
  <c r="I11" i="46"/>
  <c r="J12" i="46"/>
  <c r="L13" i="46"/>
  <c r="K14" i="46"/>
  <c r="K15" i="46"/>
  <c r="J18" i="46"/>
  <c r="M19" i="46"/>
  <c r="K17" i="46"/>
  <c r="G12" i="46"/>
  <c r="L15" i="46"/>
  <c r="K18" i="46"/>
  <c r="G10" i="46"/>
  <c r="K11" i="46"/>
  <c r="P12" i="46"/>
  <c r="P13" i="46"/>
  <c r="P14" i="46"/>
  <c r="P15" i="46"/>
  <c r="J20" i="46"/>
  <c r="K22" i="46"/>
  <c r="L23" i="46"/>
  <c r="I24" i="46"/>
  <c r="I10" i="46"/>
  <c r="M12" i="46"/>
  <c r="M18" i="46"/>
  <c r="H16" i="46"/>
  <c r="M17" i="46"/>
  <c r="K20" i="46"/>
  <c r="H21" i="46"/>
  <c r="G22" i="46"/>
  <c r="K24" i="46"/>
  <c r="K10" i="46"/>
  <c r="G13" i="46"/>
  <c r="N12" i="46"/>
  <c r="K16" i="46"/>
  <c r="I17" i="46"/>
  <c r="L20" i="46"/>
  <c r="L21" i="46"/>
  <c r="I22" i="46"/>
  <c r="L12" i="46"/>
  <c r="M16" i="46"/>
  <c r="J17" i="46"/>
  <c r="H19" i="46"/>
  <c r="H20" i="46"/>
  <c r="J22" i="46"/>
  <c r="G23" i="46"/>
  <c r="G24" i="46"/>
  <c r="K13" i="46"/>
  <c r="H18" i="46"/>
  <c r="J19" i="46"/>
  <c r="J21" i="46"/>
  <c r="I23" i="46"/>
  <c r="M15" i="46"/>
  <c r="P11" i="46"/>
  <c r="I13" i="46"/>
  <c r="M13" i="46"/>
  <c r="L14" i="46"/>
  <c r="N14" i="46"/>
  <c r="I16" i="46"/>
  <c r="K19" i="46"/>
  <c r="K21" i="46"/>
  <c r="K23" i="46"/>
  <c r="J24" i="46"/>
  <c r="O10" i="46"/>
  <c r="K12" i="46"/>
  <c r="J13" i="46"/>
  <c r="I14" i="46"/>
  <c r="M14" i="46"/>
  <c r="J14" i="46"/>
  <c r="N13" i="46"/>
  <c r="N15" i="46"/>
  <c r="L10" i="46"/>
  <c r="G14" i="46"/>
  <c r="G16" i="46"/>
  <c r="H17" i="46"/>
  <c r="G18" i="46"/>
  <c r="I19" i="46"/>
  <c r="I20" i="46"/>
  <c r="I21" i="46"/>
  <c r="H22" i="46"/>
  <c r="H23" i="46"/>
  <c r="H24" i="46"/>
  <c r="I12" i="46"/>
  <c r="J15" i="46"/>
  <c r="G15" i="46"/>
  <c r="O12" i="46"/>
  <c r="H13" i="46"/>
  <c r="O14" i="46"/>
  <c r="O15" i="46"/>
  <c r="O19" i="46"/>
  <c r="N10" i="46"/>
  <c r="O13" i="46"/>
  <c r="P18" i="46"/>
  <c r="O22" i="46"/>
  <c r="H12" i="46"/>
  <c r="H14" i="46"/>
  <c r="H15" i="46"/>
  <c r="P23" i="46"/>
  <c r="N11" i="46"/>
  <c r="J16" i="46"/>
  <c r="G17" i="46"/>
  <c r="I18" i="46"/>
  <c r="G19" i="46"/>
  <c r="G21" i="46"/>
  <c r="F23" i="46" l="1"/>
  <c r="F37" i="6" l="1"/>
  <c r="R38" i="6"/>
  <c r="H27" i="42" l="1"/>
  <c r="AL27" i="42" s="1"/>
  <c r="H34" i="42"/>
  <c r="AL34" i="42" s="1"/>
  <c r="W27" i="42" l="1"/>
  <c r="J27" i="42" l="1"/>
  <c r="D23" i="46" s="1"/>
  <c r="P1" i="46"/>
  <c r="J1" i="44"/>
  <c r="R1" i="43"/>
  <c r="T10" i="32" l="1"/>
  <c r="T12" i="32"/>
  <c r="T11" i="32"/>
  <c r="T9" i="32"/>
  <c r="E68" i="6" l="1"/>
  <c r="F68" i="6" s="1"/>
  <c r="F69" i="6" s="1"/>
  <c r="E64" i="6"/>
  <c r="F64" i="6" s="1"/>
  <c r="F65" i="6" s="1"/>
  <c r="AE10" i="23"/>
  <c r="F47" i="6" s="1"/>
  <c r="AF36" i="6"/>
  <c r="AT36" i="6"/>
  <c r="D47" i="44"/>
  <c r="E43" i="44" s="1"/>
  <c r="L20" i="38"/>
  <c r="U14" i="39"/>
  <c r="R1" i="9"/>
  <c r="AG1" i="9"/>
  <c r="AV1" i="9"/>
  <c r="C2" i="9"/>
  <c r="C3" i="9"/>
  <c r="I7" i="9"/>
  <c r="G27" i="9"/>
  <c r="H27" i="9" s="1"/>
  <c r="I27" i="9" s="1"/>
  <c r="J27" i="9" s="1"/>
  <c r="K27" i="9" s="1"/>
  <c r="L27" i="9" s="1"/>
  <c r="M27" i="9" s="1"/>
  <c r="N27" i="9" s="1"/>
  <c r="O27" i="9" s="1"/>
  <c r="P27" i="9" s="1"/>
  <c r="Q27" i="9" s="1"/>
  <c r="U27" i="9" s="1"/>
  <c r="V27" i="9" s="1"/>
  <c r="W27" i="9" s="1"/>
  <c r="X27" i="9" s="1"/>
  <c r="Y27" i="9" s="1"/>
  <c r="Z27" i="9" s="1"/>
  <c r="AA27" i="9" s="1"/>
  <c r="AB27" i="9" s="1"/>
  <c r="AC27" i="9" s="1"/>
  <c r="AD27" i="9" s="1"/>
  <c r="AE27" i="9" s="1"/>
  <c r="AF27" i="9" s="1"/>
  <c r="AJ27" i="9" s="1"/>
  <c r="AK27" i="9" s="1"/>
  <c r="AL27" i="9" s="1"/>
  <c r="AM27" i="9" s="1"/>
  <c r="AN27" i="9" s="1"/>
  <c r="AO27" i="9" s="1"/>
  <c r="AP27" i="9" s="1"/>
  <c r="AQ27" i="9" s="1"/>
  <c r="AR27" i="9" s="1"/>
  <c r="AS27" i="9" s="1"/>
  <c r="AT27" i="9" s="1"/>
  <c r="AU27" i="9" s="1"/>
  <c r="G46" i="9"/>
  <c r="H46" i="9" s="1"/>
  <c r="I46" i="9" s="1"/>
  <c r="J46" i="9" s="1"/>
  <c r="K46" i="9" s="1"/>
  <c r="L46" i="9" s="1"/>
  <c r="M46" i="9" s="1"/>
  <c r="N46" i="9" s="1"/>
  <c r="O46" i="9" s="1"/>
  <c r="P46" i="9" s="1"/>
  <c r="Q46" i="9" s="1"/>
  <c r="U46" i="9" s="1"/>
  <c r="V46" i="9" s="1"/>
  <c r="W46" i="9" s="1"/>
  <c r="X46" i="9" s="1"/>
  <c r="Y46" i="9" s="1"/>
  <c r="Z46" i="9" s="1"/>
  <c r="AA46" i="9" s="1"/>
  <c r="AB46" i="9" s="1"/>
  <c r="AC46" i="9" s="1"/>
  <c r="AD46" i="9" s="1"/>
  <c r="AE46" i="9" s="1"/>
  <c r="AF46" i="9" s="1"/>
  <c r="AJ46" i="9" s="1"/>
  <c r="AK46" i="9" s="1"/>
  <c r="AL46" i="9" s="1"/>
  <c r="AM46" i="9" s="1"/>
  <c r="AN46" i="9" s="1"/>
  <c r="AO46" i="9" s="1"/>
  <c r="AP46" i="9" s="1"/>
  <c r="AQ46" i="9" s="1"/>
  <c r="AR46" i="9" s="1"/>
  <c r="AS46" i="9" s="1"/>
  <c r="AT46" i="9" s="1"/>
  <c r="AU46" i="9" s="1"/>
  <c r="E52" i="9"/>
  <c r="E13" i="3" s="1"/>
  <c r="T52" i="9"/>
  <c r="AI52" i="9"/>
  <c r="R1" i="6"/>
  <c r="AF1" i="6"/>
  <c r="AT1" i="6"/>
  <c r="C2" i="6"/>
  <c r="C3" i="6"/>
  <c r="G6" i="6"/>
  <c r="T6" i="6"/>
  <c r="AH6" i="6" s="1"/>
  <c r="F35" i="6"/>
  <c r="R42" i="6"/>
  <c r="P42" i="6" s="1"/>
  <c r="AF42" i="6"/>
  <c r="Y42" i="6" s="1"/>
  <c r="AT42" i="6"/>
  <c r="AM42" i="6" s="1"/>
  <c r="G46" i="6"/>
  <c r="G66" i="6" s="1"/>
  <c r="K1" i="27"/>
  <c r="C2" i="27"/>
  <c r="C3" i="27"/>
  <c r="F14" i="27"/>
  <c r="G14" i="27"/>
  <c r="H14" i="27"/>
  <c r="F37" i="27"/>
  <c r="K49" i="27"/>
  <c r="I17" i="32" s="1"/>
  <c r="R1" i="3"/>
  <c r="AF1" i="3"/>
  <c r="AT1" i="3"/>
  <c r="C2" i="3"/>
  <c r="C3" i="3"/>
  <c r="G6" i="3"/>
  <c r="H6" i="3" s="1"/>
  <c r="I6" i="3" s="1"/>
  <c r="J6" i="3" s="1"/>
  <c r="K6" i="3" s="1"/>
  <c r="L6" i="3" s="1"/>
  <c r="M6" i="3" s="1"/>
  <c r="N6" i="3" s="1"/>
  <c r="O6" i="3" s="1"/>
  <c r="P6" i="3" s="1"/>
  <c r="Q6" i="3" s="1"/>
  <c r="T6" i="3"/>
  <c r="U6" i="3" s="1"/>
  <c r="V6" i="3" s="1"/>
  <c r="W6" i="3" s="1"/>
  <c r="X6" i="3" s="1"/>
  <c r="Y6" i="3" s="1"/>
  <c r="Z6" i="3" s="1"/>
  <c r="AA6" i="3" s="1"/>
  <c r="AB6" i="3" s="1"/>
  <c r="AC6" i="3" s="1"/>
  <c r="AD6" i="3" s="1"/>
  <c r="AE6" i="3" s="1"/>
  <c r="AV16" i="3"/>
  <c r="AV17" i="3"/>
  <c r="AV18" i="3"/>
  <c r="AV19" i="3"/>
  <c r="AV20" i="3"/>
  <c r="AV21" i="3"/>
  <c r="AV22" i="3"/>
  <c r="AV23" i="3"/>
  <c r="AV24" i="3"/>
  <c r="AV25" i="3"/>
  <c r="AV26" i="3"/>
  <c r="AV27" i="3"/>
  <c r="AV28" i="3"/>
  <c r="AV29" i="3"/>
  <c r="AV30" i="3"/>
  <c r="G38" i="3"/>
  <c r="E45" i="3"/>
  <c r="F46" i="3" s="1"/>
  <c r="C2" i="43"/>
  <c r="C3" i="43"/>
  <c r="E7" i="43"/>
  <c r="J7" i="43"/>
  <c r="O7" i="43"/>
  <c r="E8" i="43"/>
  <c r="J8" i="43"/>
  <c r="O8" i="43"/>
  <c r="E10" i="43"/>
  <c r="J10" i="43"/>
  <c r="O10" i="43"/>
  <c r="AC13" i="43"/>
  <c r="AD13" i="43" s="1"/>
  <c r="AE13" i="43" s="1"/>
  <c r="AF13" i="43" s="1"/>
  <c r="AG13" i="43" s="1"/>
  <c r="AH13" i="43" s="1"/>
  <c r="AI13" i="43" s="1"/>
  <c r="AJ13" i="43" s="1"/>
  <c r="AK13" i="43" s="1"/>
  <c r="AL13" i="43" s="1"/>
  <c r="AO13" i="43" s="1"/>
  <c r="AP13" i="43" s="1"/>
  <c r="AQ13" i="43" s="1"/>
  <c r="AR13" i="43" s="1"/>
  <c r="AS13" i="43" s="1"/>
  <c r="AT13" i="43" s="1"/>
  <c r="AU13" i="43" s="1"/>
  <c r="AV13" i="43" s="1"/>
  <c r="AW13" i="43" s="1"/>
  <c r="AX13" i="43" s="1"/>
  <c r="AY13" i="43" s="1"/>
  <c r="AZ13" i="43" s="1"/>
  <c r="BC13" i="43" s="1"/>
  <c r="BD13" i="43" s="1"/>
  <c r="BE13" i="43" s="1"/>
  <c r="BF13" i="43" s="1"/>
  <c r="BG13" i="43" s="1"/>
  <c r="BH13" i="43" s="1"/>
  <c r="BI13" i="43" s="1"/>
  <c r="BJ13" i="43" s="1"/>
  <c r="BK13" i="43" s="1"/>
  <c r="BL13" i="43" s="1"/>
  <c r="BM13" i="43" s="1"/>
  <c r="BN13" i="43" s="1"/>
  <c r="H1" i="19"/>
  <c r="C2" i="19"/>
  <c r="C3" i="19"/>
  <c r="D9" i="19"/>
  <c r="C2" i="44"/>
  <c r="C3" i="44"/>
  <c r="D27" i="44"/>
  <c r="E27" i="44" s="1"/>
  <c r="F27" i="44" s="1"/>
  <c r="G27" i="44" s="1"/>
  <c r="E30" i="44"/>
  <c r="F30" i="44"/>
  <c r="G30" i="44"/>
  <c r="D57" i="44"/>
  <c r="E54" i="44" s="1"/>
  <c r="H1" i="48"/>
  <c r="C2" i="48"/>
  <c r="C3" i="48"/>
  <c r="E9" i="48"/>
  <c r="E11" i="48"/>
  <c r="F11" i="48"/>
  <c r="G11" i="48"/>
  <c r="H11" i="48"/>
  <c r="C13" i="48"/>
  <c r="E14" i="48"/>
  <c r="E16" i="48"/>
  <c r="F16" i="48"/>
  <c r="G16" i="48"/>
  <c r="H16" i="48"/>
  <c r="C18" i="48"/>
  <c r="E19" i="48"/>
  <c r="E21" i="48"/>
  <c r="F21" i="48"/>
  <c r="G21" i="48"/>
  <c r="H21" i="48"/>
  <c r="G24" i="48"/>
  <c r="H24" i="48"/>
  <c r="J24" i="48"/>
  <c r="K24" i="48"/>
  <c r="L24" i="48"/>
  <c r="F25" i="48"/>
  <c r="J25" i="48"/>
  <c r="C2" i="46"/>
  <c r="C3" i="46"/>
  <c r="B2" i="37"/>
  <c r="O12" i="37"/>
  <c r="P12" i="37"/>
  <c r="Q12" i="37"/>
  <c r="G18" i="37"/>
  <c r="E9" i="43" s="1"/>
  <c r="H18" i="37"/>
  <c r="J9" i="43" s="1"/>
  <c r="I18" i="37"/>
  <c r="O9" i="43" s="1"/>
  <c r="J19" i="37"/>
  <c r="J20" i="37"/>
  <c r="P24" i="42" s="1"/>
  <c r="AT24" i="42" s="1"/>
  <c r="B2" i="39"/>
  <c r="T8" i="39"/>
  <c r="D16" i="3" s="1"/>
  <c r="U8" i="39"/>
  <c r="R16" i="3" s="1"/>
  <c r="F16" i="3" s="1"/>
  <c r="V8" i="39"/>
  <c r="AF16" i="3" s="1"/>
  <c r="T16" i="3" s="1"/>
  <c r="U16" i="3" s="1"/>
  <c r="W8" i="39"/>
  <c r="AT16" i="3" s="1"/>
  <c r="AH16" i="3" s="1"/>
  <c r="Y8" i="39"/>
  <c r="Z8" i="39"/>
  <c r="AI48" i="9" s="1"/>
  <c r="T9" i="39"/>
  <c r="D17" i="3" s="1"/>
  <c r="D16" i="6" s="1"/>
  <c r="D16" i="27" s="1"/>
  <c r="U9" i="39"/>
  <c r="V9" i="39"/>
  <c r="W9" i="39"/>
  <c r="Y9" i="39"/>
  <c r="Z9" i="39"/>
  <c r="E49" i="9" s="1"/>
  <c r="E11" i="3" s="1"/>
  <c r="T10" i="39"/>
  <c r="D18" i="3" s="1"/>
  <c r="U10" i="39"/>
  <c r="V10" i="39"/>
  <c r="W10" i="39"/>
  <c r="Y10" i="39"/>
  <c r="D12" i="27" s="1"/>
  <c r="Z10" i="39"/>
  <c r="AI50" i="9" s="1"/>
  <c r="T11" i="39"/>
  <c r="D19" i="3" s="1"/>
  <c r="U11" i="39"/>
  <c r="V11" i="39"/>
  <c r="W11" i="39"/>
  <c r="Y11" i="39"/>
  <c r="C51" i="9" s="1"/>
  <c r="Z11" i="39"/>
  <c r="T51" i="9" s="1"/>
  <c r="T12" i="39"/>
  <c r="D20" i="3" s="1"/>
  <c r="U12" i="39"/>
  <c r="V12" i="39"/>
  <c r="W12" i="39"/>
  <c r="Y12" i="39"/>
  <c r="D13" i="27" s="1"/>
  <c r="Z12" i="39"/>
  <c r="T13" i="39"/>
  <c r="D21" i="3" s="1"/>
  <c r="U13" i="39"/>
  <c r="V13" i="39"/>
  <c r="W13" i="39"/>
  <c r="Y13" i="39"/>
  <c r="Z13" i="39"/>
  <c r="T14" i="39"/>
  <c r="D22" i="3" s="1"/>
  <c r="D21" i="6" s="1"/>
  <c r="D21" i="27" s="1"/>
  <c r="V14" i="39"/>
  <c r="W14" i="39"/>
  <c r="T15" i="39"/>
  <c r="D23" i="3" s="1"/>
  <c r="U15" i="39"/>
  <c r="R23" i="3" s="1"/>
  <c r="F23" i="19" s="1"/>
  <c r="V15" i="39"/>
  <c r="AF23" i="3" s="1"/>
  <c r="T23" i="3" s="1"/>
  <c r="U23" i="3" s="1"/>
  <c r="W15" i="39"/>
  <c r="AT23" i="3" s="1"/>
  <c r="T16" i="39"/>
  <c r="D24" i="3" s="1"/>
  <c r="U16" i="39"/>
  <c r="R24" i="3" s="1"/>
  <c r="V16" i="39"/>
  <c r="AF24" i="3" s="1"/>
  <c r="G24" i="19" s="1"/>
  <c r="W16" i="39"/>
  <c r="AT24" i="3" s="1"/>
  <c r="T17" i="39"/>
  <c r="D25" i="3" s="1"/>
  <c r="D25" i="19" s="1"/>
  <c r="U17" i="39"/>
  <c r="R25" i="3" s="1"/>
  <c r="F25" i="3" s="1"/>
  <c r="F24" i="6" s="1"/>
  <c r="V17" i="39"/>
  <c r="AF25" i="3" s="1"/>
  <c r="W17" i="39"/>
  <c r="AT25" i="3" s="1"/>
  <c r="AH25" i="3" s="1"/>
  <c r="AH24" i="6" s="1"/>
  <c r="T21" i="39"/>
  <c r="D26" i="3" s="1"/>
  <c r="D26" i="19" s="1"/>
  <c r="U21" i="39"/>
  <c r="R26" i="3" s="1"/>
  <c r="F26" i="19" s="1"/>
  <c r="V21" i="39"/>
  <c r="AF26" i="3" s="1"/>
  <c r="W21" i="39"/>
  <c r="AT26" i="3" s="1"/>
  <c r="T22" i="39"/>
  <c r="D27" i="3" s="1"/>
  <c r="D26" i="6" s="1"/>
  <c r="D26" i="27" s="1"/>
  <c r="U22" i="39"/>
  <c r="R27" i="3" s="1"/>
  <c r="V22" i="39"/>
  <c r="AF27" i="3" s="1"/>
  <c r="G27" i="19" s="1"/>
  <c r="W22" i="39"/>
  <c r="AT27" i="3" s="1"/>
  <c r="T23" i="39"/>
  <c r="D28" i="3" s="1"/>
  <c r="U23" i="39"/>
  <c r="R28" i="3" s="1"/>
  <c r="V23" i="39"/>
  <c r="AF28" i="3" s="1"/>
  <c r="G28" i="19" s="1"/>
  <c r="W23" i="39"/>
  <c r="AT28" i="3" s="1"/>
  <c r="AH28" i="3" s="1"/>
  <c r="T24" i="39"/>
  <c r="D29" i="3" s="1"/>
  <c r="D28" i="6" s="1"/>
  <c r="D28" i="27" s="1"/>
  <c r="U24" i="39"/>
  <c r="R29" i="3" s="1"/>
  <c r="F29" i="3" s="1"/>
  <c r="G29" i="3" s="1"/>
  <c r="H29" i="3" s="1"/>
  <c r="I29" i="3" s="1"/>
  <c r="I28" i="6" s="1"/>
  <c r="V24" i="39"/>
  <c r="AF29" i="3" s="1"/>
  <c r="T29" i="3" s="1"/>
  <c r="W24" i="39"/>
  <c r="AT29" i="3" s="1"/>
  <c r="H29" i="19" s="1"/>
  <c r="T25" i="39"/>
  <c r="D30" i="3" s="1"/>
  <c r="U25" i="39"/>
  <c r="R30" i="3" s="1"/>
  <c r="F30" i="19" s="1"/>
  <c r="V25" i="39"/>
  <c r="AF30" i="3" s="1"/>
  <c r="W25" i="39"/>
  <c r="AT30" i="3" s="1"/>
  <c r="H30" i="19" s="1"/>
  <c r="B2" i="38"/>
  <c r="I8" i="38"/>
  <c r="AH8" i="38" s="1"/>
  <c r="AB8" i="38"/>
  <c r="D8" i="9" s="1"/>
  <c r="D28" i="9" s="1"/>
  <c r="AC8" i="38"/>
  <c r="AI28" i="9" s="1"/>
  <c r="AD8" i="38"/>
  <c r="E8" i="9" s="1"/>
  <c r="AE8" i="38"/>
  <c r="T8" i="9" s="1"/>
  <c r="AF8" i="38"/>
  <c r="AI8" i="9" s="1"/>
  <c r="AJ8" i="38"/>
  <c r="AK8" i="38"/>
  <c r="AL8" i="38"/>
  <c r="I9" i="38"/>
  <c r="AH9" i="38" s="1"/>
  <c r="AB9" i="38"/>
  <c r="D9" i="9" s="1"/>
  <c r="D29" i="9" s="1"/>
  <c r="AC9" i="38"/>
  <c r="AD9" i="38"/>
  <c r="E9" i="9" s="1"/>
  <c r="AE9" i="38"/>
  <c r="T9" i="9" s="1"/>
  <c r="AK18" i="38"/>
  <c r="AF9" i="38"/>
  <c r="AI9" i="9" s="1"/>
  <c r="AJ9" i="38"/>
  <c r="AK9" i="38"/>
  <c r="AL9" i="38"/>
  <c r="I10" i="38"/>
  <c r="AH10" i="38" s="1"/>
  <c r="AB10" i="38"/>
  <c r="D10" i="9" s="1"/>
  <c r="D30" i="9" s="1"/>
  <c r="AC10" i="38"/>
  <c r="T30" i="9" s="1"/>
  <c r="AD10" i="38"/>
  <c r="E10" i="9" s="1"/>
  <c r="AE10" i="38"/>
  <c r="T10" i="9" s="1"/>
  <c r="AF10" i="38"/>
  <c r="AI10" i="9" s="1"/>
  <c r="AJ10" i="38"/>
  <c r="AK10" i="38"/>
  <c r="AL10" i="38"/>
  <c r="I11" i="38"/>
  <c r="AH11" i="38" s="1"/>
  <c r="AB11" i="38"/>
  <c r="D11" i="9" s="1"/>
  <c r="D31" i="9" s="1"/>
  <c r="AC11" i="38"/>
  <c r="T31" i="9" s="1"/>
  <c r="AD11" i="38"/>
  <c r="E11" i="9" s="1"/>
  <c r="AE11" i="38"/>
  <c r="T11" i="9" s="1"/>
  <c r="AF11" i="38"/>
  <c r="AI11" i="9" s="1"/>
  <c r="AJ11" i="38"/>
  <c r="AK11" i="38"/>
  <c r="AL11" i="38"/>
  <c r="I12" i="38"/>
  <c r="AH12" i="38" s="1"/>
  <c r="AB12" i="38"/>
  <c r="D12" i="9" s="1"/>
  <c r="D32" i="9" s="1"/>
  <c r="AC12" i="38"/>
  <c r="E32" i="9" s="1"/>
  <c r="AD12" i="38"/>
  <c r="E12" i="9" s="1"/>
  <c r="AE12" i="38"/>
  <c r="T12" i="9" s="1"/>
  <c r="AF12" i="38"/>
  <c r="AI12" i="9" s="1"/>
  <c r="AJ12" i="38"/>
  <c r="AK12" i="38"/>
  <c r="AL12" i="38"/>
  <c r="I13" i="38"/>
  <c r="AH13" i="38" s="1"/>
  <c r="AB13" i="38"/>
  <c r="D13" i="9" s="1"/>
  <c r="D33" i="9" s="1"/>
  <c r="AC13" i="38"/>
  <c r="E33" i="9" s="1"/>
  <c r="AD13" i="38"/>
  <c r="E13" i="9" s="1"/>
  <c r="AE13" i="38"/>
  <c r="T13" i="9" s="1"/>
  <c r="AF13" i="38"/>
  <c r="AI13" i="9" s="1"/>
  <c r="AJ13" i="38"/>
  <c r="AK13" i="38"/>
  <c r="AL13" i="38"/>
  <c r="I14" i="38"/>
  <c r="AH14" i="38" s="1"/>
  <c r="AB14" i="38"/>
  <c r="D14" i="9" s="1"/>
  <c r="D34" i="9" s="1"/>
  <c r="AC14" i="38"/>
  <c r="T34" i="9" s="1"/>
  <c r="AD14" i="38"/>
  <c r="E14" i="9" s="1"/>
  <c r="AE14" i="38"/>
  <c r="T14" i="9" s="1"/>
  <c r="AF14" i="38"/>
  <c r="AI14" i="9" s="1"/>
  <c r="AJ14" i="38"/>
  <c r="AK14" i="38"/>
  <c r="AL14" i="38"/>
  <c r="I15" i="38"/>
  <c r="AH15" i="38" s="1"/>
  <c r="AB15" i="38"/>
  <c r="D15" i="9" s="1"/>
  <c r="D35" i="9" s="1"/>
  <c r="AC15" i="38"/>
  <c r="E35" i="9" s="1"/>
  <c r="AD15" i="38"/>
  <c r="E15" i="9" s="1"/>
  <c r="AE15" i="38"/>
  <c r="T15" i="9" s="1"/>
  <c r="AF15" i="38"/>
  <c r="AI15" i="9" s="1"/>
  <c r="AJ15" i="38"/>
  <c r="AK15" i="38"/>
  <c r="AL15" i="38"/>
  <c r="I16" i="38"/>
  <c r="AH16" i="38" s="1"/>
  <c r="AB16" i="38"/>
  <c r="D16" i="9" s="1"/>
  <c r="D36" i="9" s="1"/>
  <c r="AC16" i="38"/>
  <c r="AI36" i="9" s="1"/>
  <c r="AD16" i="38"/>
  <c r="E16" i="9" s="1"/>
  <c r="AE16" i="38"/>
  <c r="T16" i="9" s="1"/>
  <c r="AF16" i="38"/>
  <c r="AI16" i="9" s="1"/>
  <c r="AJ16" i="38"/>
  <c r="AK16" i="38"/>
  <c r="AL16" i="38"/>
  <c r="I17" i="38"/>
  <c r="AH17" i="38" s="1"/>
  <c r="AB17" i="38"/>
  <c r="D17" i="9" s="1"/>
  <c r="D37" i="9" s="1"/>
  <c r="AC17" i="38"/>
  <c r="E37" i="9" s="1"/>
  <c r="AD17" i="38"/>
  <c r="E17" i="9" s="1"/>
  <c r="AE17" i="38"/>
  <c r="T17" i="9" s="1"/>
  <c r="AF17" i="38"/>
  <c r="AI17" i="9" s="1"/>
  <c r="AJ17" i="38"/>
  <c r="AK17" i="38"/>
  <c r="AL17" i="38"/>
  <c r="I18" i="38"/>
  <c r="AH18" i="38" s="1"/>
  <c r="AB18" i="38"/>
  <c r="D18" i="9" s="1"/>
  <c r="D38" i="9" s="1"/>
  <c r="AC18" i="38"/>
  <c r="T38" i="9" s="1"/>
  <c r="AD18" i="38"/>
  <c r="E18" i="9" s="1"/>
  <c r="AE18" i="38"/>
  <c r="T18" i="9" s="1"/>
  <c r="AF18" i="38"/>
  <c r="AI18" i="9" s="1"/>
  <c r="AJ18" i="38"/>
  <c r="AL18" i="38"/>
  <c r="I19" i="38"/>
  <c r="AH19" i="38" s="1"/>
  <c r="AB19" i="38"/>
  <c r="D19" i="9" s="1"/>
  <c r="D39" i="9" s="1"/>
  <c r="AC19" i="38"/>
  <c r="E39" i="9" s="1"/>
  <c r="AD19" i="38"/>
  <c r="E19" i="9" s="1"/>
  <c r="AE19" i="38"/>
  <c r="T19" i="9" s="1"/>
  <c r="AF19" i="38"/>
  <c r="AI19" i="9" s="1"/>
  <c r="AJ19" i="38"/>
  <c r="AK19" i="38"/>
  <c r="AL19" i="38"/>
  <c r="K20" i="38"/>
  <c r="M20" i="38"/>
  <c r="AB20" i="38"/>
  <c r="D20" i="9" s="1"/>
  <c r="D40" i="9" s="1"/>
  <c r="AC20" i="38"/>
  <c r="T40" i="9" s="1"/>
  <c r="AD20" i="38"/>
  <c r="E20" i="9" s="1"/>
  <c r="AE20" i="38"/>
  <c r="T20" i="9" s="1"/>
  <c r="AF20" i="38"/>
  <c r="AI20" i="9" s="1"/>
  <c r="AB21" i="38"/>
  <c r="D21" i="9" s="1"/>
  <c r="D41" i="9" s="1"/>
  <c r="AC21" i="38"/>
  <c r="AI41" i="9" s="1"/>
  <c r="AD21" i="38"/>
  <c r="E21" i="9" s="1"/>
  <c r="AE21" i="38"/>
  <c r="T21" i="9" s="1"/>
  <c r="AF21" i="38"/>
  <c r="AI21" i="9" s="1"/>
  <c r="AB22" i="38"/>
  <c r="D22" i="9" s="1"/>
  <c r="D42" i="9" s="1"/>
  <c r="AC22" i="38"/>
  <c r="T42" i="9" s="1"/>
  <c r="AD22" i="38"/>
  <c r="E22" i="9" s="1"/>
  <c r="AE22" i="38"/>
  <c r="T22" i="9" s="1"/>
  <c r="AF22" i="38"/>
  <c r="AI22" i="9" s="1"/>
  <c r="E23" i="38"/>
  <c r="AD23" i="38" s="1"/>
  <c r="E23" i="9" s="1"/>
  <c r="F23" i="38"/>
  <c r="AE23" i="38" s="1"/>
  <c r="T23" i="9" s="1"/>
  <c r="G23" i="38"/>
  <c r="AF23" i="38" s="1"/>
  <c r="AI23" i="9" s="1"/>
  <c r="AB23" i="38"/>
  <c r="D23" i="9" s="1"/>
  <c r="D43" i="9" s="1"/>
  <c r="AC23" i="38"/>
  <c r="AD26" i="38"/>
  <c r="AE26" i="38"/>
  <c r="AF26" i="38"/>
  <c r="B2" i="42"/>
  <c r="H8" i="42"/>
  <c r="AL8" i="42" s="1"/>
  <c r="AC8" i="42"/>
  <c r="AD8" i="42"/>
  <c r="H19" i="42"/>
  <c r="AL19" i="42" s="1"/>
  <c r="Q22" i="42"/>
  <c r="J30" i="42"/>
  <c r="J31" i="42"/>
  <c r="J33" i="42"/>
  <c r="J34" i="42"/>
  <c r="D37" i="42"/>
  <c r="D38" i="42"/>
  <c r="D39" i="42"/>
  <c r="D40" i="42"/>
  <c r="D41" i="42"/>
  <c r="D42" i="42"/>
  <c r="D43" i="42"/>
  <c r="B2" i="23"/>
  <c r="C6" i="23"/>
  <c r="I6" i="23"/>
  <c r="Q10" i="23"/>
  <c r="Q11" i="23"/>
  <c r="Q12" i="23"/>
  <c r="R15" i="23"/>
  <c r="E19" i="23"/>
  <c r="B2" i="32"/>
  <c r="K9" i="32"/>
  <c r="V9" i="32"/>
  <c r="V10" i="32"/>
  <c r="K11" i="32"/>
  <c r="V11" i="32"/>
  <c r="K12" i="32"/>
  <c r="U12" i="32"/>
  <c r="N12" i="32" s="1"/>
  <c r="K13" i="32"/>
  <c r="T13" i="32"/>
  <c r="T14" i="32"/>
  <c r="V15" i="32" s="1"/>
  <c r="D1" i="40"/>
  <c r="A39" i="49" s="1"/>
  <c r="B5" i="41"/>
  <c r="F50" i="44"/>
  <c r="G50" i="44" s="1"/>
  <c r="T35" i="6" l="1"/>
  <c r="U13" i="32"/>
  <c r="N13" i="32" s="1"/>
  <c r="V14" i="32"/>
  <c r="O14" i="32" s="1"/>
  <c r="J7" i="9"/>
  <c r="K7" i="9" s="1"/>
  <c r="L7" i="9" s="1"/>
  <c r="M7" i="9" s="1"/>
  <c r="N7" i="9" s="1"/>
  <c r="O7" i="9" s="1"/>
  <c r="P7" i="9" s="1"/>
  <c r="Q7" i="9" s="1"/>
  <c r="U7" i="9" s="1"/>
  <c r="V7" i="9" s="1"/>
  <c r="W7" i="9" s="1"/>
  <c r="X7" i="9" s="1"/>
  <c r="Y7" i="9" s="1"/>
  <c r="Z7" i="9" s="1"/>
  <c r="AA7" i="9" s="1"/>
  <c r="AB7" i="9" s="1"/>
  <c r="AC7" i="9" s="1"/>
  <c r="AD7" i="9" s="1"/>
  <c r="AE7" i="9" s="1"/>
  <c r="AF7" i="9" s="1"/>
  <c r="AJ7" i="9" s="1"/>
  <c r="AK7" i="9" s="1"/>
  <c r="AL7" i="9" s="1"/>
  <c r="AM7" i="9" s="1"/>
  <c r="AN7" i="9" s="1"/>
  <c r="AO7" i="9" s="1"/>
  <c r="AP7" i="9" s="1"/>
  <c r="AQ7" i="9" s="1"/>
  <c r="AR7" i="9" s="1"/>
  <c r="AS7" i="9" s="1"/>
  <c r="AT7" i="9" s="1"/>
  <c r="AU7" i="9" s="1"/>
  <c r="L14" i="37"/>
  <c r="C10" i="37"/>
  <c r="F19" i="6"/>
  <c r="F17" i="6"/>
  <c r="F20" i="6"/>
  <c r="G37" i="6"/>
  <c r="G20" i="6"/>
  <c r="O20" i="46"/>
  <c r="G20" i="46"/>
  <c r="AL6" i="42"/>
  <c r="AK6" i="42"/>
  <c r="AT6" i="42"/>
  <c r="AU6" i="42"/>
  <c r="Q33" i="42"/>
  <c r="AU33" i="42" s="1"/>
  <c r="AU22" i="42"/>
  <c r="AU32" i="42"/>
  <c r="AU17" i="42"/>
  <c r="U14" i="32"/>
  <c r="N14" i="32" s="1"/>
  <c r="AF22" i="3"/>
  <c r="G22" i="19" s="1"/>
  <c r="AT21" i="3"/>
  <c r="AH21" i="3" s="1"/>
  <c r="AI21" i="3" s="1"/>
  <c r="AJ21" i="3" s="1"/>
  <c r="AK21" i="3" s="1"/>
  <c r="AL21" i="3" s="1"/>
  <c r="AM21" i="3" s="1"/>
  <c r="AN21" i="3" s="1"/>
  <c r="AO21" i="3" s="1"/>
  <c r="AP21" i="3" s="1"/>
  <c r="AQ21" i="3" s="1"/>
  <c r="AR21" i="3" s="1"/>
  <c r="AT19" i="3"/>
  <c r="H19" i="19" s="1"/>
  <c r="AF21" i="3"/>
  <c r="T21" i="3" s="1"/>
  <c r="U21" i="3" s="1"/>
  <c r="V21" i="3" s="1"/>
  <c r="W21" i="3" s="1"/>
  <c r="X21" i="3" s="1"/>
  <c r="Y21" i="3" s="1"/>
  <c r="Z21" i="3" s="1"/>
  <c r="AA21" i="3" s="1"/>
  <c r="AB21" i="3" s="1"/>
  <c r="AC21" i="3" s="1"/>
  <c r="AD21" i="3" s="1"/>
  <c r="AT22" i="3"/>
  <c r="H22" i="19" s="1"/>
  <c r="R22" i="3"/>
  <c r="F22" i="19" s="1"/>
  <c r="AF19" i="3"/>
  <c r="G19" i="19" s="1"/>
  <c r="R21" i="3"/>
  <c r="F21" i="19" s="1"/>
  <c r="R19" i="3"/>
  <c r="F19" i="19" s="1"/>
  <c r="AU31" i="42"/>
  <c r="AU8" i="42"/>
  <c r="D49" i="44"/>
  <c r="E66" i="44"/>
  <c r="Q9" i="23"/>
  <c r="K11" i="23" s="1"/>
  <c r="O32" i="43"/>
  <c r="H46" i="6"/>
  <c r="G68" i="6"/>
  <c r="G17" i="6" s="1"/>
  <c r="G64" i="6"/>
  <c r="G65" i="6" s="1"/>
  <c r="G19" i="6" s="1"/>
  <c r="K41" i="27"/>
  <c r="AH42" i="6"/>
  <c r="AK42" i="6"/>
  <c r="AQ42" i="6"/>
  <c r="AL42" i="6"/>
  <c r="AI42" i="6"/>
  <c r="AR42" i="6"/>
  <c r="AN42" i="6"/>
  <c r="H38" i="3"/>
  <c r="I38" i="3" s="1"/>
  <c r="AP42" i="6"/>
  <c r="AJ42" i="6"/>
  <c r="AO42" i="6"/>
  <c r="I42" i="6"/>
  <c r="K42" i="6"/>
  <c r="AH6" i="3"/>
  <c r="AI6" i="3" s="1"/>
  <c r="AJ6" i="3" s="1"/>
  <c r="AK6" i="3" s="1"/>
  <c r="AL6" i="3" s="1"/>
  <c r="AM6" i="3" s="1"/>
  <c r="AN6" i="3" s="1"/>
  <c r="AO6" i="3" s="1"/>
  <c r="AP6" i="3" s="1"/>
  <c r="AQ6" i="3" s="1"/>
  <c r="AR6" i="3" s="1"/>
  <c r="AS6" i="3" s="1"/>
  <c r="U6" i="6"/>
  <c r="T27" i="3"/>
  <c r="T26" i="6" s="1"/>
  <c r="D22" i="19"/>
  <c r="AH29" i="3"/>
  <c r="AH28" i="6" s="1"/>
  <c r="H16" i="19"/>
  <c r="P8" i="37"/>
  <c r="K7" i="38"/>
  <c r="O8" i="37"/>
  <c r="M7" i="38"/>
  <c r="Q8" i="37"/>
  <c r="L7" i="38"/>
  <c r="D24" i="6"/>
  <c r="D24" i="27" s="1"/>
  <c r="E36" i="9"/>
  <c r="D27" i="19"/>
  <c r="D29" i="19"/>
  <c r="D17" i="19"/>
  <c r="G42" i="6"/>
  <c r="AD42" i="6"/>
  <c r="V12" i="32"/>
  <c r="G8" i="37"/>
  <c r="F38" i="27" s="1"/>
  <c r="D31" i="49"/>
  <c r="X15" i="38"/>
  <c r="AB24" i="9" s="1"/>
  <c r="AB52" i="9" s="1"/>
  <c r="AA13" i="3" s="1"/>
  <c r="AB13" i="6" s="1"/>
  <c r="T36" i="9"/>
  <c r="AI40" i="9"/>
  <c r="F13" i="46"/>
  <c r="S10" i="23"/>
  <c r="T10" i="23" s="1"/>
  <c r="U10" i="23" s="1"/>
  <c r="V10" i="23" s="1"/>
  <c r="W10" i="23" s="1"/>
  <c r="X10" i="23" s="1"/>
  <c r="Y10" i="23" s="1"/>
  <c r="Z10" i="23" s="1"/>
  <c r="AA10" i="23" s="1"/>
  <c r="AB10" i="23" s="1"/>
  <c r="AC10" i="23" s="1"/>
  <c r="AD10" i="23" s="1"/>
  <c r="AI38" i="9"/>
  <c r="AI51" i="9"/>
  <c r="F28" i="6"/>
  <c r="G23" i="19"/>
  <c r="D12" i="3"/>
  <c r="D12" i="19" s="1"/>
  <c r="Y16" i="38"/>
  <c r="AR24" i="9" s="1"/>
  <c r="AR19" i="9" s="1"/>
  <c r="Y9" i="38"/>
  <c r="AK24" i="9" s="1"/>
  <c r="AK10" i="9" s="1"/>
  <c r="Y14" i="38"/>
  <c r="AP24" i="9" s="1"/>
  <c r="AN7" i="3" s="1"/>
  <c r="X16" i="38"/>
  <c r="AC24" i="9" s="1"/>
  <c r="AB7" i="3" s="1"/>
  <c r="W14" i="38"/>
  <c r="L24" i="9" s="1"/>
  <c r="L16" i="9" s="1"/>
  <c r="Y8" i="38"/>
  <c r="AJ24" i="9" s="1"/>
  <c r="AJ52" i="9" s="1"/>
  <c r="AH13" i="3" s="1"/>
  <c r="AI13" i="6" s="1"/>
  <c r="E40" i="9"/>
  <c r="Y18" i="38"/>
  <c r="AT24" i="9" s="1"/>
  <c r="AT22" i="9" s="1"/>
  <c r="Y17" i="38"/>
  <c r="AS24" i="9" s="1"/>
  <c r="AS8" i="9" s="1"/>
  <c r="AS28" i="9" s="1"/>
  <c r="X14" i="38"/>
  <c r="AA24" i="9" s="1"/>
  <c r="AA52" i="9" s="1"/>
  <c r="Z13" i="3" s="1"/>
  <c r="AA13" i="6" s="1"/>
  <c r="Y10" i="38"/>
  <c r="AL24" i="9" s="1"/>
  <c r="AL10" i="9" s="1"/>
  <c r="AI30" i="9"/>
  <c r="W18" i="38"/>
  <c r="P24" i="9" s="1"/>
  <c r="P19" i="9" s="1"/>
  <c r="P39" i="9" s="1"/>
  <c r="E30" i="9"/>
  <c r="AI33" i="9"/>
  <c r="X13" i="38"/>
  <c r="Z24" i="9" s="1"/>
  <c r="Z52" i="9" s="1"/>
  <c r="Y13" i="3" s="1"/>
  <c r="Z13" i="6" s="1"/>
  <c r="Y12" i="38"/>
  <c r="AN24" i="9" s="1"/>
  <c r="AN21" i="9" s="1"/>
  <c r="AN41" i="9" s="1"/>
  <c r="W11" i="38"/>
  <c r="I24" i="9" s="1"/>
  <c r="I16" i="9" s="1"/>
  <c r="X18" i="38"/>
  <c r="AE24" i="9" s="1"/>
  <c r="AE52" i="9" s="1"/>
  <c r="AD13" i="3" s="1"/>
  <c r="AE13" i="6" s="1"/>
  <c r="U11" i="32"/>
  <c r="N11" i="32" s="1"/>
  <c r="G28" i="6"/>
  <c r="F23" i="3"/>
  <c r="G23" i="3" s="1"/>
  <c r="G22" i="6" s="1"/>
  <c r="G25" i="3"/>
  <c r="G24" i="6" s="1"/>
  <c r="F25" i="19"/>
  <c r="O21" i="48"/>
  <c r="P21" i="48" s="1"/>
  <c r="Q21" i="48" s="1"/>
  <c r="O11" i="48"/>
  <c r="P11" i="48" s="1"/>
  <c r="Q11" i="48" s="1"/>
  <c r="H26" i="48"/>
  <c r="O16" i="48"/>
  <c r="P16" i="48" s="1"/>
  <c r="Q16" i="48" s="1"/>
  <c r="U10" i="32"/>
  <c r="N10" i="32" s="1"/>
  <c r="V42" i="6"/>
  <c r="U42" i="6"/>
  <c r="J41" i="27"/>
  <c r="E51" i="9"/>
  <c r="F26" i="3"/>
  <c r="F25" i="6" s="1"/>
  <c r="AT17" i="3"/>
  <c r="H17" i="19" s="1"/>
  <c r="T22" i="6"/>
  <c r="F29" i="19"/>
  <c r="F19" i="46"/>
  <c r="F18" i="46"/>
  <c r="F17" i="46"/>
  <c r="F12" i="46"/>
  <c r="F10" i="46"/>
  <c r="X42" i="6"/>
  <c r="AA42" i="6"/>
  <c r="W42" i="6"/>
  <c r="AC42" i="6"/>
  <c r="AB42" i="6"/>
  <c r="T42" i="6"/>
  <c r="Z42" i="6"/>
  <c r="I41" i="27"/>
  <c r="M42" i="6"/>
  <c r="J42" i="6"/>
  <c r="N42" i="6"/>
  <c r="F42" i="6"/>
  <c r="H42" i="6"/>
  <c r="F24" i="3"/>
  <c r="F24" i="19"/>
  <c r="F28" i="3"/>
  <c r="F27" i="6" s="1"/>
  <c r="F28" i="19"/>
  <c r="H25" i="19"/>
  <c r="T15" i="6"/>
  <c r="T24" i="3"/>
  <c r="AI25" i="3"/>
  <c r="H28" i="19"/>
  <c r="T33" i="9"/>
  <c r="F16" i="46"/>
  <c r="F11" i="46"/>
  <c r="E13" i="43"/>
  <c r="H13" i="43" s="1"/>
  <c r="E14" i="43" s="1"/>
  <c r="O20" i="43"/>
  <c r="J21" i="43"/>
  <c r="V13" i="32"/>
  <c r="F26" i="48"/>
  <c r="G26" i="48"/>
  <c r="J16" i="43"/>
  <c r="O21" i="43"/>
  <c r="O42" i="43"/>
  <c r="O19" i="43"/>
  <c r="O48" i="43"/>
  <c r="O26" i="43"/>
  <c r="O37" i="43"/>
  <c r="O36" i="43"/>
  <c r="J44" i="43"/>
  <c r="D19" i="6"/>
  <c r="D19" i="27" s="1"/>
  <c r="D20" i="19"/>
  <c r="U15" i="6"/>
  <c r="V16" i="3"/>
  <c r="V15" i="6" s="1"/>
  <c r="D20" i="6"/>
  <c r="D20" i="27" s="1"/>
  <c r="D21" i="19"/>
  <c r="F20" i="37"/>
  <c r="P6" i="42"/>
  <c r="G6" i="42"/>
  <c r="W12" i="38"/>
  <c r="J24" i="9" s="1"/>
  <c r="J7" i="3" s="1"/>
  <c r="W10" i="38"/>
  <c r="H24" i="9" s="1"/>
  <c r="W9" i="38"/>
  <c r="G24" i="9" s="1"/>
  <c r="F27" i="19"/>
  <c r="F27" i="3"/>
  <c r="D22" i="6"/>
  <c r="D22" i="27" s="1"/>
  <c r="D23" i="19"/>
  <c r="F14" i="46"/>
  <c r="O24" i="46"/>
  <c r="G30" i="27" s="1"/>
  <c r="J30" i="43"/>
  <c r="O40" i="43"/>
  <c r="O28" i="43"/>
  <c r="G29" i="19"/>
  <c r="D25" i="6"/>
  <c r="D25" i="27" s="1"/>
  <c r="AH30" i="3"/>
  <c r="F30" i="3"/>
  <c r="T28" i="3"/>
  <c r="U28" i="3" s="1"/>
  <c r="G16" i="19"/>
  <c r="C50" i="9"/>
  <c r="D12" i="6" s="1"/>
  <c r="AI6" i="6"/>
  <c r="AH35" i="6"/>
  <c r="W17" i="38"/>
  <c r="O24" i="9" s="1"/>
  <c r="O14" i="9" s="1"/>
  <c r="AI32" i="9"/>
  <c r="T32" i="9"/>
  <c r="AI24" i="9"/>
  <c r="D27" i="6"/>
  <c r="D27" i="27" s="1"/>
  <c r="D28" i="19"/>
  <c r="H27" i="19"/>
  <c r="AH27" i="3"/>
  <c r="O13" i="43"/>
  <c r="O47" i="43"/>
  <c r="O16" i="43"/>
  <c r="O22" i="43"/>
  <c r="O30" i="43"/>
  <c r="O38" i="43"/>
  <c r="O46" i="43"/>
  <c r="O45" i="43"/>
  <c r="J29" i="43"/>
  <c r="J26" i="43"/>
  <c r="J33" i="43"/>
  <c r="J14" i="43"/>
  <c r="J18" i="43"/>
  <c r="J13" i="43"/>
  <c r="M13" i="43" s="1"/>
  <c r="J27" i="43"/>
  <c r="J15" i="43"/>
  <c r="J19" i="43"/>
  <c r="J24" i="43"/>
  <c r="J39" i="43"/>
  <c r="J32" i="43"/>
  <c r="J17" i="43"/>
  <c r="O29" i="43"/>
  <c r="W13" i="38"/>
  <c r="K24" i="9" s="1"/>
  <c r="K18" i="9" s="1"/>
  <c r="O44" i="43"/>
  <c r="O34" i="43"/>
  <c r="O24" i="43"/>
  <c r="E38" i="9"/>
  <c r="AF17" i="3"/>
  <c r="J20" i="43"/>
  <c r="O15" i="43"/>
  <c r="D11" i="3"/>
  <c r="D11" i="19" s="1"/>
  <c r="C49" i="9"/>
  <c r="D11" i="6" s="1"/>
  <c r="D11" i="27"/>
  <c r="P24" i="46"/>
  <c r="H30" i="27" s="1"/>
  <c r="N24" i="46"/>
  <c r="J38" i="43"/>
  <c r="X9" i="38"/>
  <c r="V24" i="9" s="1"/>
  <c r="V17" i="9" s="1"/>
  <c r="W8" i="38"/>
  <c r="F24" i="9" s="1"/>
  <c r="F12" i="9" s="1"/>
  <c r="F32" i="9" s="1"/>
  <c r="H26" i="19"/>
  <c r="AH26" i="3"/>
  <c r="O41" i="43"/>
  <c r="O17" i="43"/>
  <c r="O35" i="43"/>
  <c r="O43" i="43"/>
  <c r="O14" i="43"/>
  <c r="O18" i="43"/>
  <c r="L42" i="6"/>
  <c r="O42" i="6"/>
  <c r="H6" i="6"/>
  <c r="G35" i="6"/>
  <c r="W16" i="38"/>
  <c r="N24" i="9" s="1"/>
  <c r="N12" i="9" s="1"/>
  <c r="N32" i="9" s="1"/>
  <c r="F21" i="46"/>
  <c r="P13" i="43"/>
  <c r="AB8" i="42"/>
  <c r="X17" i="38"/>
  <c r="AD24" i="9" s="1"/>
  <c r="AD16" i="9" s="1"/>
  <c r="Y15" i="38"/>
  <c r="AQ24" i="9" s="1"/>
  <c r="AQ17" i="9" s="1"/>
  <c r="X12" i="38"/>
  <c r="Y24" i="9" s="1"/>
  <c r="Y15" i="9" s="1"/>
  <c r="X11" i="38"/>
  <c r="X24" i="9" s="1"/>
  <c r="X19" i="9" s="1"/>
  <c r="X10" i="38"/>
  <c r="W24" i="9" s="1"/>
  <c r="W21" i="9" s="1"/>
  <c r="F22" i="46"/>
  <c r="U9" i="32"/>
  <c r="N9" i="32" s="1"/>
  <c r="H28" i="6"/>
  <c r="F15" i="6"/>
  <c r="G16" i="3"/>
  <c r="E50" i="9"/>
  <c r="E12" i="3" s="1"/>
  <c r="T50" i="9"/>
  <c r="D16" i="19"/>
  <c r="D15" i="6"/>
  <c r="D15" i="27" s="1"/>
  <c r="F13" i="43"/>
  <c r="E41" i="9"/>
  <c r="T41" i="9"/>
  <c r="D30" i="19"/>
  <c r="D29" i="6"/>
  <c r="D29" i="27" s="1"/>
  <c r="T26" i="3"/>
  <c r="T25" i="6" s="1"/>
  <c r="G26" i="19"/>
  <c r="H23" i="19"/>
  <c r="AH23" i="3"/>
  <c r="AH15" i="6"/>
  <c r="AI16" i="3"/>
  <c r="AI15" i="6" s="1"/>
  <c r="AI34" i="9"/>
  <c r="E34" i="9"/>
  <c r="D19" i="19"/>
  <c r="D18" i="6"/>
  <c r="D18" i="27" s="1"/>
  <c r="D17" i="6"/>
  <c r="D17" i="27" s="1"/>
  <c r="D18" i="19"/>
  <c r="C48" i="9"/>
  <c r="D10" i="6" s="1"/>
  <c r="D10" i="27"/>
  <c r="D10" i="3"/>
  <c r="D10" i="19" s="1"/>
  <c r="F16" i="19"/>
  <c r="R17" i="3"/>
  <c r="AH27" i="6"/>
  <c r="AI28" i="3"/>
  <c r="T25" i="3"/>
  <c r="G25" i="19"/>
  <c r="H24" i="19"/>
  <c r="AH24" i="3"/>
  <c r="D24" i="19"/>
  <c r="D23" i="6"/>
  <c r="D23" i="27" s="1"/>
  <c r="AI35" i="9"/>
  <c r="T35" i="9"/>
  <c r="E28" i="9"/>
  <c r="T28" i="9"/>
  <c r="G30" i="19"/>
  <c r="T30" i="3"/>
  <c r="U22" i="6"/>
  <c r="V23" i="3"/>
  <c r="E48" i="9"/>
  <c r="E10" i="3" s="1"/>
  <c r="T48" i="9"/>
  <c r="T39" i="9"/>
  <c r="AI39" i="9"/>
  <c r="U29" i="3"/>
  <c r="T28" i="6"/>
  <c r="C52" i="9"/>
  <c r="D13" i="6" s="1"/>
  <c r="D13" i="3"/>
  <c r="D13" i="19" s="1"/>
  <c r="AI49" i="9"/>
  <c r="T49" i="9"/>
  <c r="E24" i="9"/>
  <c r="J29" i="3"/>
  <c r="T43" i="9"/>
  <c r="AI43" i="9"/>
  <c r="E43" i="9"/>
  <c r="T37" i="9"/>
  <c r="AI37" i="9"/>
  <c r="AJ20" i="38"/>
  <c r="K24" i="38" s="1"/>
  <c r="W20" i="38" s="1"/>
  <c r="W15" i="38"/>
  <c r="M24" i="9" s="1"/>
  <c r="T29" i="9"/>
  <c r="AI29" i="9"/>
  <c r="E29" i="9"/>
  <c r="X8" i="38"/>
  <c r="U24" i="9" s="1"/>
  <c r="AK20" i="38"/>
  <c r="L24" i="38" s="1"/>
  <c r="X20" i="38" s="1"/>
  <c r="T24" i="9"/>
  <c r="E42" i="9"/>
  <c r="AI42" i="9"/>
  <c r="Y11" i="38"/>
  <c r="AM24" i="9" s="1"/>
  <c r="AL20" i="38"/>
  <c r="M24" i="38" s="1"/>
  <c r="Y20" i="38" s="1"/>
  <c r="H6" i="42"/>
  <c r="F19" i="37"/>
  <c r="Q6" i="42"/>
  <c r="AI31" i="9"/>
  <c r="E31" i="9"/>
  <c r="K13" i="43"/>
  <c r="Y13" i="38"/>
  <c r="AO24" i="9" s="1"/>
  <c r="J47" i="43"/>
  <c r="J41" i="43"/>
  <c r="J35" i="43"/>
  <c r="O23" i="43"/>
  <c r="O27" i="43"/>
  <c r="O33" i="43"/>
  <c r="O39" i="43"/>
  <c r="O25" i="43"/>
  <c r="O31" i="43"/>
  <c r="AF10" i="23"/>
  <c r="J22" i="43"/>
  <c r="J25" i="43"/>
  <c r="J31" i="43"/>
  <c r="J36" i="43"/>
  <c r="J42" i="43"/>
  <c r="J45" i="43"/>
  <c r="J48" i="43"/>
  <c r="J23" i="43"/>
  <c r="J28" i="43"/>
  <c r="J34" i="43"/>
  <c r="J37" i="43"/>
  <c r="J40" i="43"/>
  <c r="J43" i="43"/>
  <c r="J46" i="43"/>
  <c r="T47" i="6"/>
  <c r="J7" i="6" l="1"/>
  <c r="J30" i="6"/>
  <c r="AB30" i="6"/>
  <c r="AB58" i="6" s="1"/>
  <c r="AN7" i="6"/>
  <c r="AN30" i="6"/>
  <c r="AN58" i="6" s="1"/>
  <c r="N25" i="46"/>
  <c r="P28" i="42"/>
  <c r="G23" i="37" s="1"/>
  <c r="H20" i="6"/>
  <c r="H66" i="6"/>
  <c r="G17" i="9"/>
  <c r="G37" i="9" s="1"/>
  <c r="G7" i="3"/>
  <c r="H17" i="9"/>
  <c r="H37" i="9" s="1"/>
  <c r="H7" i="3"/>
  <c r="AH22" i="3"/>
  <c r="AI22" i="3" s="1"/>
  <c r="AJ22" i="3" s="1"/>
  <c r="AK22" i="3" s="1"/>
  <c r="AL22" i="3" s="1"/>
  <c r="AM22" i="3" s="1"/>
  <c r="AN22" i="3" s="1"/>
  <c r="AO22" i="3" s="1"/>
  <c r="AP22" i="3" s="1"/>
  <c r="AQ22" i="3" s="1"/>
  <c r="AR22" i="3" s="1"/>
  <c r="F4" i="46"/>
  <c r="E2" i="42"/>
  <c r="AH19" i="3"/>
  <c r="AI19" i="3" s="1"/>
  <c r="L36" i="9"/>
  <c r="E1" i="9"/>
  <c r="E1" i="19"/>
  <c r="F1" i="6"/>
  <c r="F1" i="46"/>
  <c r="E1" i="44"/>
  <c r="F1" i="3"/>
  <c r="F1" i="27"/>
  <c r="F22" i="3"/>
  <c r="G22" i="3" s="1"/>
  <c r="H22" i="3" s="1"/>
  <c r="I22" i="3" s="1"/>
  <c r="J22" i="3" s="1"/>
  <c r="K22" i="3" s="1"/>
  <c r="L22" i="3" s="1"/>
  <c r="M22" i="3" s="1"/>
  <c r="N22" i="3" s="1"/>
  <c r="O22" i="3" s="1"/>
  <c r="P22" i="3" s="1"/>
  <c r="T22" i="3"/>
  <c r="U22" i="3" s="1"/>
  <c r="V22" i="3" s="1"/>
  <c r="W22" i="3" s="1"/>
  <c r="X22" i="3" s="1"/>
  <c r="Y22" i="3" s="1"/>
  <c r="Z22" i="3" s="1"/>
  <c r="AA22" i="3" s="1"/>
  <c r="AB22" i="3" s="1"/>
  <c r="AC22" i="3" s="1"/>
  <c r="AD22" i="3" s="1"/>
  <c r="F21" i="6"/>
  <c r="F21" i="3"/>
  <c r="G21" i="3" s="1"/>
  <c r="H21" i="3" s="1"/>
  <c r="I21" i="3" s="1"/>
  <c r="J21" i="3" s="1"/>
  <c r="K21" i="3" s="1"/>
  <c r="L21" i="3" s="1"/>
  <c r="M21" i="3" s="1"/>
  <c r="N21" i="3" s="1"/>
  <c r="O21" i="3" s="1"/>
  <c r="P21" i="3" s="1"/>
  <c r="G21" i="19"/>
  <c r="AE21" i="3"/>
  <c r="T19" i="3"/>
  <c r="U19" i="3" s="1"/>
  <c r="H21" i="19"/>
  <c r="F19" i="3"/>
  <c r="G19" i="3" s="1"/>
  <c r="G18" i="6" s="1"/>
  <c r="I46" i="6"/>
  <c r="I66" i="6" s="1"/>
  <c r="H37" i="6"/>
  <c r="H35" i="42"/>
  <c r="D22" i="44"/>
  <c r="H64" i="6"/>
  <c r="H65" i="6" s="1"/>
  <c r="H68" i="6"/>
  <c r="H17" i="6" s="1"/>
  <c r="AS42" i="6"/>
  <c r="V6" i="6"/>
  <c r="U35" i="6"/>
  <c r="U27" i="3"/>
  <c r="U26" i="6" s="1"/>
  <c r="AI29" i="3"/>
  <c r="AJ29" i="3" s="1"/>
  <c r="O20" i="9"/>
  <c r="O40" i="9" s="1"/>
  <c r="AB18" i="9"/>
  <c r="AB38" i="9" s="1"/>
  <c r="AB9" i="9"/>
  <c r="AB29" i="9" s="1"/>
  <c r="AA11" i="9"/>
  <c r="AA31" i="9" s="1"/>
  <c r="I18" i="9"/>
  <c r="I38" i="9" s="1"/>
  <c r="G9" i="37"/>
  <c r="F7" i="37" s="1"/>
  <c r="O19" i="9"/>
  <c r="O39" i="9" s="1"/>
  <c r="AB10" i="9"/>
  <c r="AB30" i="9" s="1"/>
  <c r="AB19" i="9"/>
  <c r="AB39" i="9" s="1"/>
  <c r="I36" i="9"/>
  <c r="AB14" i="9"/>
  <c r="AB34" i="9" s="1"/>
  <c r="AB17" i="9"/>
  <c r="AB37" i="9" s="1"/>
  <c r="H25" i="3"/>
  <c r="I25" i="3" s="1"/>
  <c r="AB13" i="9"/>
  <c r="AB33" i="9" s="1"/>
  <c r="AB20" i="9"/>
  <c r="AB40" i="9" s="1"/>
  <c r="AB16" i="9"/>
  <c r="AB36" i="9" s="1"/>
  <c r="AB8" i="9"/>
  <c r="AB28" i="9" s="1"/>
  <c r="AB22" i="9"/>
  <c r="AB42" i="9" s="1"/>
  <c r="AB21" i="9"/>
  <c r="AB41" i="9" s="1"/>
  <c r="AB11" i="9"/>
  <c r="AB31" i="9" s="1"/>
  <c r="AB12" i="9"/>
  <c r="AB32" i="9" s="1"/>
  <c r="AH17" i="3"/>
  <c r="AI17" i="3" s="1"/>
  <c r="AB15" i="9"/>
  <c r="AB35" i="9" s="1"/>
  <c r="AA7" i="3"/>
  <c r="AR15" i="9"/>
  <c r="AR35" i="9" s="1"/>
  <c r="L7" i="3"/>
  <c r="N13" i="9"/>
  <c r="N33" i="9" s="1"/>
  <c r="L22" i="9"/>
  <c r="L42" i="9" s="1"/>
  <c r="AR11" i="9"/>
  <c r="AR31" i="9" s="1"/>
  <c r="AR22" i="9"/>
  <c r="AR42" i="9" s="1"/>
  <c r="G28" i="3"/>
  <c r="H28" i="3" s="1"/>
  <c r="P21" i="9"/>
  <c r="P41" i="9" s="1"/>
  <c r="AR18" i="9"/>
  <c r="AR38" i="9" s="1"/>
  <c r="AD36" i="9"/>
  <c r="AR12" i="9"/>
  <c r="AR32" i="9" s="1"/>
  <c r="AK30" i="9"/>
  <c r="AK16" i="9"/>
  <c r="AK36" i="9" s="1"/>
  <c r="AR21" i="9"/>
  <c r="AR41" i="9" s="1"/>
  <c r="AP7" i="3"/>
  <c r="W19" i="9"/>
  <c r="W39" i="9" s="1"/>
  <c r="AJ14" i="9"/>
  <c r="AJ34" i="9" s="1"/>
  <c r="I9" i="9"/>
  <c r="I29" i="9" s="1"/>
  <c r="G26" i="3"/>
  <c r="H26" i="3" s="1"/>
  <c r="I19" i="9"/>
  <c r="I39" i="9" s="1"/>
  <c r="AR17" i="9"/>
  <c r="AR37" i="9" s="1"/>
  <c r="P9" i="9"/>
  <c r="P29" i="9" s="1"/>
  <c r="I22" i="9"/>
  <c r="I42" i="9" s="1"/>
  <c r="AK21" i="9"/>
  <c r="AK41" i="9" s="1"/>
  <c r="AA17" i="9"/>
  <c r="AA37" i="9" s="1"/>
  <c r="AA18" i="9"/>
  <c r="AA38" i="9" s="1"/>
  <c r="AK13" i="9"/>
  <c r="AK33" i="9" s="1"/>
  <c r="J12" i="9"/>
  <c r="J32" i="9" s="1"/>
  <c r="AK17" i="9"/>
  <c r="AK37" i="9" s="1"/>
  <c r="I15" i="9"/>
  <c r="I35" i="9" s="1"/>
  <c r="AK9" i="9"/>
  <c r="AK29" i="9" s="1"/>
  <c r="AJ10" i="9"/>
  <c r="AJ30" i="9" s="1"/>
  <c r="AA10" i="9"/>
  <c r="AA30" i="9" s="1"/>
  <c r="AA19" i="9"/>
  <c r="AA39" i="9" s="1"/>
  <c r="AK14" i="9"/>
  <c r="AK34" i="9" s="1"/>
  <c r="I14" i="9"/>
  <c r="I34" i="9" s="1"/>
  <c r="AR13" i="9"/>
  <c r="AR33" i="9" s="1"/>
  <c r="AR10" i="9"/>
  <c r="AR30" i="9" s="1"/>
  <c r="AR20" i="9"/>
  <c r="AR40" i="9" s="1"/>
  <c r="AR16" i="9"/>
  <c r="AR36" i="9" s="1"/>
  <c r="N18" i="9"/>
  <c r="N38" i="9" s="1"/>
  <c r="L18" i="9"/>
  <c r="L38" i="9" s="1"/>
  <c r="Z7" i="3"/>
  <c r="AK15" i="9"/>
  <c r="AK35" i="9" s="1"/>
  <c r="AJ13" i="9"/>
  <c r="AJ33" i="9" s="1"/>
  <c r="I21" i="9"/>
  <c r="I41" i="9" s="1"/>
  <c r="AJ17" i="9"/>
  <c r="AJ37" i="9" s="1"/>
  <c r="L9" i="9"/>
  <c r="L29" i="9" s="1"/>
  <c r="AA22" i="9"/>
  <c r="AA42" i="9" s="1"/>
  <c r="I10" i="9"/>
  <c r="I30" i="9" s="1"/>
  <c r="AJ19" i="9"/>
  <c r="AJ39" i="9" s="1"/>
  <c r="AJ16" i="9"/>
  <c r="AJ36" i="9" s="1"/>
  <c r="AA14" i="9"/>
  <c r="AA34" i="9" s="1"/>
  <c r="AA9" i="9"/>
  <c r="AA29" i="9" s="1"/>
  <c r="P10" i="9"/>
  <c r="P30" i="9" s="1"/>
  <c r="AK19" i="9"/>
  <c r="AK39" i="9" s="1"/>
  <c r="L14" i="9"/>
  <c r="L34" i="9" s="1"/>
  <c r="AR52" i="9"/>
  <c r="AP13" i="3" s="1"/>
  <c r="AQ13" i="6" s="1"/>
  <c r="AR14" i="9"/>
  <c r="AR34" i="9" s="1"/>
  <c r="AR8" i="9"/>
  <c r="AR28" i="9" s="1"/>
  <c r="AA16" i="9"/>
  <c r="AA36" i="9" s="1"/>
  <c r="AJ8" i="9"/>
  <c r="AJ28" i="9" s="1"/>
  <c r="I52" i="9"/>
  <c r="I13" i="3" s="1"/>
  <c r="J13" i="6" s="1"/>
  <c r="AR9" i="9"/>
  <c r="AR29" i="9" s="1"/>
  <c r="AJ20" i="9"/>
  <c r="AJ40" i="9" s="1"/>
  <c r="AA8" i="9"/>
  <c r="AA28" i="9" s="1"/>
  <c r="AA20" i="9"/>
  <c r="AA40" i="9" s="1"/>
  <c r="AK11" i="9"/>
  <c r="AK31" i="9" s="1"/>
  <c r="AK20" i="9"/>
  <c r="AK40" i="9" s="1"/>
  <c r="I8" i="9"/>
  <c r="I17" i="9"/>
  <c r="I37" i="9" s="1"/>
  <c r="AP8" i="9"/>
  <c r="AP28" i="9" s="1"/>
  <c r="AJ9" i="9"/>
  <c r="AJ29" i="9" s="1"/>
  <c r="AJ21" i="9"/>
  <c r="AJ41" i="9" s="1"/>
  <c r="AJ12" i="9"/>
  <c r="AJ32" i="9" s="1"/>
  <c r="AI7" i="3"/>
  <c r="AK22" i="9"/>
  <c r="AK42" i="9" s="1"/>
  <c r="H23" i="3"/>
  <c r="H22" i="6" s="1"/>
  <c r="I13" i="9"/>
  <c r="I33" i="9" s="1"/>
  <c r="I11" i="9"/>
  <c r="I31" i="9" s="1"/>
  <c r="AJ11" i="9"/>
  <c r="AJ31" i="9" s="1"/>
  <c r="AP17" i="9"/>
  <c r="AP37" i="9" s="1"/>
  <c r="AA12" i="9"/>
  <c r="AA32" i="9" s="1"/>
  <c r="AA13" i="9"/>
  <c r="AA33" i="9" s="1"/>
  <c r="AA15" i="9"/>
  <c r="AA35" i="9" s="1"/>
  <c r="AK52" i="9"/>
  <c r="AI13" i="3" s="1"/>
  <c r="AK12" i="9"/>
  <c r="AK32" i="9" s="1"/>
  <c r="AK18" i="9"/>
  <c r="AK38" i="9" s="1"/>
  <c r="I7" i="3"/>
  <c r="I30" i="6" s="1"/>
  <c r="F22" i="6"/>
  <c r="AP16" i="9"/>
  <c r="AP36" i="9" s="1"/>
  <c r="W16" i="3"/>
  <c r="W15" i="6" s="1"/>
  <c r="AJ15" i="9"/>
  <c r="AJ35" i="9" s="1"/>
  <c r="AJ22" i="9"/>
  <c r="AJ42" i="9" s="1"/>
  <c r="AH7" i="3"/>
  <c r="AJ18" i="9"/>
  <c r="AJ38" i="9" s="1"/>
  <c r="I12" i="9"/>
  <c r="I32" i="9" s="1"/>
  <c r="I20" i="9"/>
  <c r="I40" i="9" s="1"/>
  <c r="AK8" i="9"/>
  <c r="AK28" i="9" s="1"/>
  <c r="AA21" i="9"/>
  <c r="AA41" i="9" s="1"/>
  <c r="AP22" i="9"/>
  <c r="AP42" i="9" s="1"/>
  <c r="AP20" i="9"/>
  <c r="AP40" i="9" s="1"/>
  <c r="AC52" i="9"/>
  <c r="AB13" i="3" s="1"/>
  <c r="AC13" i="6" s="1"/>
  <c r="AR7" i="3"/>
  <c r="AP19" i="9"/>
  <c r="AP39" i="9" s="1"/>
  <c r="AP52" i="9"/>
  <c r="AN13" i="3" s="1"/>
  <c r="AO13" i="6" s="1"/>
  <c r="AE22" i="9"/>
  <c r="AE42" i="9" s="1"/>
  <c r="AS52" i="9"/>
  <c r="AQ13" i="3" s="1"/>
  <c r="AR13" i="6" s="1"/>
  <c r="Z21" i="9"/>
  <c r="Z41" i="9" s="1"/>
  <c r="AC8" i="9"/>
  <c r="AC28" i="9" s="1"/>
  <c r="AB7" i="6"/>
  <c r="X8" i="9"/>
  <c r="X28" i="9" s="1"/>
  <c r="AD8" i="9"/>
  <c r="AD28" i="9" s="1"/>
  <c r="X21" i="9"/>
  <c r="X41" i="9" s="1"/>
  <c r="Z11" i="9"/>
  <c r="Z31" i="9" s="1"/>
  <c r="Z20" i="9"/>
  <c r="Z40" i="9" s="1"/>
  <c r="Z14" i="9"/>
  <c r="Z34" i="9" s="1"/>
  <c r="Y7" i="3"/>
  <c r="Z16" i="9"/>
  <c r="Z36" i="9" s="1"/>
  <c r="Z19" i="9"/>
  <c r="Z39" i="9" s="1"/>
  <c r="AS19" i="9"/>
  <c r="AS39" i="9" s="1"/>
  <c r="AN10" i="9"/>
  <c r="AN30" i="9" s="1"/>
  <c r="AT8" i="9"/>
  <c r="AT28" i="9" s="1"/>
  <c r="AS16" i="9"/>
  <c r="AS36" i="9" s="1"/>
  <c r="AN20" i="9"/>
  <c r="AN40" i="9" s="1"/>
  <c r="AN15" i="9"/>
  <c r="AN35" i="9" s="1"/>
  <c r="AN22" i="9"/>
  <c r="AN42" i="9" s="1"/>
  <c r="AN17" i="9"/>
  <c r="AN37" i="9" s="1"/>
  <c r="AT16" i="9"/>
  <c r="AT36" i="9" s="1"/>
  <c r="AS18" i="9"/>
  <c r="AS38" i="9" s="1"/>
  <c r="AL7" i="3"/>
  <c r="AS10" i="9"/>
  <c r="AS30" i="9" s="1"/>
  <c r="AS14" i="9"/>
  <c r="AS34" i="9" s="1"/>
  <c r="AS21" i="9"/>
  <c r="AS41" i="9" s="1"/>
  <c r="AS12" i="9"/>
  <c r="AS32" i="9" s="1"/>
  <c r="AS11" i="9"/>
  <c r="AS31" i="9" s="1"/>
  <c r="AN16" i="9"/>
  <c r="AN36" i="9" s="1"/>
  <c r="AN8" i="9"/>
  <c r="AN28" i="9" s="1"/>
  <c r="AT21" i="9"/>
  <c r="AT41" i="9" s="1"/>
  <c r="AS22" i="9"/>
  <c r="AS42" i="9" s="1"/>
  <c r="AN18" i="9"/>
  <c r="AN38" i="9" s="1"/>
  <c r="AQ7" i="3"/>
  <c r="Y19" i="9"/>
  <c r="Y39" i="9" s="1"/>
  <c r="AE10" i="9"/>
  <c r="AE30" i="9" s="1"/>
  <c r="O52" i="9"/>
  <c r="O13" i="3" s="1"/>
  <c r="P13" i="6" s="1"/>
  <c r="L17" i="9"/>
  <c r="L37" i="9" s="1"/>
  <c r="L10" i="9"/>
  <c r="L30" i="9" s="1"/>
  <c r="O17" i="9"/>
  <c r="O37" i="9" s="1"/>
  <c r="L11" i="9"/>
  <c r="L31" i="9" s="1"/>
  <c r="O11" i="9"/>
  <c r="O31" i="9" s="1"/>
  <c r="P7" i="3"/>
  <c r="O13" i="9"/>
  <c r="O33" i="9" s="1"/>
  <c r="L15" i="9"/>
  <c r="L35" i="9" s="1"/>
  <c r="L52" i="9"/>
  <c r="L13" i="3" s="1"/>
  <c r="M13" i="6" s="1"/>
  <c r="L20" i="9"/>
  <c r="L40" i="9" s="1"/>
  <c r="P16" i="9"/>
  <c r="P36" i="9" s="1"/>
  <c r="L19" i="9"/>
  <c r="L39" i="9" s="1"/>
  <c r="L8" i="9"/>
  <c r="L28" i="9" s="1"/>
  <c r="O8" i="9"/>
  <c r="O28" i="9" s="1"/>
  <c r="P14" i="9"/>
  <c r="P34" i="9" s="1"/>
  <c r="L12" i="9"/>
  <c r="L32" i="9" s="1"/>
  <c r="O16" i="9"/>
  <c r="O36" i="9" s="1"/>
  <c r="P11" i="9"/>
  <c r="P31" i="9" s="1"/>
  <c r="L21" i="9"/>
  <c r="L41" i="9" s="1"/>
  <c r="O22" i="9"/>
  <c r="O42" i="9" s="1"/>
  <c r="L13" i="9"/>
  <c r="L33" i="9" s="1"/>
  <c r="P8" i="9"/>
  <c r="P28" i="9" s="1"/>
  <c r="Z10" i="9"/>
  <c r="Z30" i="9" s="1"/>
  <c r="AT19" i="9"/>
  <c r="AT39" i="9" s="1"/>
  <c r="AT52" i="9"/>
  <c r="AR13" i="3" s="1"/>
  <c r="AS13" i="6" s="1"/>
  <c r="AT9" i="9"/>
  <c r="AT11" i="9"/>
  <c r="AT31" i="9" s="1"/>
  <c r="AC9" i="9"/>
  <c r="AC11" i="9"/>
  <c r="AC31" i="9" s="1"/>
  <c r="Z8" i="9"/>
  <c r="Z28" i="9" s="1"/>
  <c r="Z18" i="9"/>
  <c r="Z38" i="9" s="1"/>
  <c r="AC13" i="9"/>
  <c r="AC33" i="9" s="1"/>
  <c r="AL30" i="9"/>
  <c r="AC12" i="9"/>
  <c r="AC32" i="9" s="1"/>
  <c r="Z17" i="9"/>
  <c r="Z37" i="9" s="1"/>
  <c r="AP10" i="9"/>
  <c r="AP30" i="9" s="1"/>
  <c r="AP12" i="9"/>
  <c r="AP32" i="9" s="1"/>
  <c r="AP21" i="9"/>
  <c r="AP41" i="9" s="1"/>
  <c r="AT14" i="9"/>
  <c r="AT34" i="9" s="1"/>
  <c r="AT20" i="9"/>
  <c r="AT40" i="9" s="1"/>
  <c r="AT15" i="9"/>
  <c r="AT35" i="9" s="1"/>
  <c r="AT12" i="9"/>
  <c r="AT32" i="9" s="1"/>
  <c r="AP11" i="9"/>
  <c r="AP31" i="9" s="1"/>
  <c r="AC21" i="9"/>
  <c r="AC41" i="9" s="1"/>
  <c r="AC18" i="9"/>
  <c r="AC38" i="9" s="1"/>
  <c r="AC10" i="9"/>
  <c r="AC30" i="9" s="1"/>
  <c r="Z15" i="9"/>
  <c r="Z35" i="9" s="1"/>
  <c r="AP14" i="9"/>
  <c r="AP34" i="9" s="1"/>
  <c r="Z22" i="9"/>
  <c r="Z42" i="9" s="1"/>
  <c r="AT10" i="9"/>
  <c r="AT30" i="9" s="1"/>
  <c r="AC19" i="9"/>
  <c r="AC39" i="9" s="1"/>
  <c r="Z13" i="9"/>
  <c r="Z33" i="9" s="1"/>
  <c r="Z9" i="9"/>
  <c r="Z29" i="9" s="1"/>
  <c r="AP18" i="9"/>
  <c r="AP38" i="9" s="1"/>
  <c r="AP15" i="9"/>
  <c r="AP35" i="9" s="1"/>
  <c r="AP13" i="9"/>
  <c r="AP33" i="9" s="1"/>
  <c r="AP9" i="9"/>
  <c r="AP29" i="9" s="1"/>
  <c r="AT13" i="9"/>
  <c r="AT33" i="9" s="1"/>
  <c r="AT17" i="9"/>
  <c r="AT37" i="9" s="1"/>
  <c r="AT18" i="9"/>
  <c r="AT38" i="9" s="1"/>
  <c r="AC22" i="9"/>
  <c r="AC42" i="9" s="1"/>
  <c r="AR39" i="9"/>
  <c r="AC20" i="9"/>
  <c r="AC40" i="9" s="1"/>
  <c r="AC15" i="9"/>
  <c r="AC35" i="9" s="1"/>
  <c r="Z12" i="9"/>
  <c r="Z32" i="9" s="1"/>
  <c r="AC17" i="9"/>
  <c r="AC37" i="9" s="1"/>
  <c r="AC14" i="9"/>
  <c r="AC34" i="9" s="1"/>
  <c r="AC16" i="9"/>
  <c r="AC36" i="9" s="1"/>
  <c r="AL11" i="9"/>
  <c r="AL31" i="9" s="1"/>
  <c r="Y17" i="9"/>
  <c r="Y37" i="9" s="1"/>
  <c r="P15" i="9"/>
  <c r="P35" i="9" s="1"/>
  <c r="P18" i="9"/>
  <c r="P38" i="9" s="1"/>
  <c r="P17" i="9"/>
  <c r="P37" i="9" s="1"/>
  <c r="P22" i="9"/>
  <c r="P42" i="9" s="1"/>
  <c r="AN12" i="9"/>
  <c r="AN32" i="9" s="1"/>
  <c r="AN19" i="9"/>
  <c r="AN39" i="9" s="1"/>
  <c r="AN9" i="9"/>
  <c r="AN29" i="9" s="1"/>
  <c r="W18" i="9"/>
  <c r="W38" i="9" s="1"/>
  <c r="AE15" i="9"/>
  <c r="AE35" i="9" s="1"/>
  <c r="Y16" i="9"/>
  <c r="Y36" i="9" s="1"/>
  <c r="N8" i="9"/>
  <c r="N28" i="9" s="1"/>
  <c r="AN11" i="9"/>
  <c r="AN31" i="9" s="1"/>
  <c r="AS17" i="9"/>
  <c r="AS37" i="9" s="1"/>
  <c r="AL14" i="9"/>
  <c r="AL34" i="9" s="1"/>
  <c r="AS15" i="9"/>
  <c r="AS35" i="9" s="1"/>
  <c r="AN14" i="9"/>
  <c r="AN34" i="9" s="1"/>
  <c r="AL13" i="9"/>
  <c r="AL33" i="9" s="1"/>
  <c r="AS9" i="9"/>
  <c r="AS29" i="9" s="1"/>
  <c r="Y20" i="9"/>
  <c r="Y40" i="9" s="1"/>
  <c r="N15" i="9"/>
  <c r="N35" i="9" s="1"/>
  <c r="Y18" i="9"/>
  <c r="Y38" i="9" s="1"/>
  <c r="P13" i="9"/>
  <c r="P33" i="9" s="1"/>
  <c r="P20" i="9"/>
  <c r="P40" i="9" s="1"/>
  <c r="AS20" i="9"/>
  <c r="AS40" i="9" s="1"/>
  <c r="AN13" i="9"/>
  <c r="AN33" i="9" s="1"/>
  <c r="AN52" i="9"/>
  <c r="AL13" i="3" s="1"/>
  <c r="AM13" i="6" s="1"/>
  <c r="W8" i="9"/>
  <c r="W28" i="9" s="1"/>
  <c r="J52" i="9"/>
  <c r="J13" i="3" s="1"/>
  <c r="K13" i="6" s="1"/>
  <c r="AL12" i="9"/>
  <c r="AL32" i="9" s="1"/>
  <c r="Y14" i="9"/>
  <c r="Y34" i="9" s="1"/>
  <c r="N22" i="9"/>
  <c r="N42" i="9" s="1"/>
  <c r="P12" i="9"/>
  <c r="P32" i="9" s="1"/>
  <c r="P52" i="9"/>
  <c r="P13" i="3" s="1"/>
  <c r="Q13" i="6" s="1"/>
  <c r="AS13" i="9"/>
  <c r="AS33" i="9" s="1"/>
  <c r="AL19" i="9"/>
  <c r="AL39" i="9" s="1"/>
  <c r="AE9" i="9"/>
  <c r="AE29" i="9" s="1"/>
  <c r="AL15" i="9"/>
  <c r="AL35" i="9" s="1"/>
  <c r="AE11" i="9"/>
  <c r="AE31" i="9" s="1"/>
  <c r="AE13" i="9"/>
  <c r="AE33" i="9" s="1"/>
  <c r="AD7" i="3"/>
  <c r="AL16" i="9"/>
  <c r="AL36" i="9" s="1"/>
  <c r="AL18" i="9"/>
  <c r="AL38" i="9" s="1"/>
  <c r="AJ7" i="3"/>
  <c r="AJ30" i="6" s="1"/>
  <c r="AL9" i="9"/>
  <c r="AL29" i="9" s="1"/>
  <c r="AE12" i="9"/>
  <c r="AE32" i="9" s="1"/>
  <c r="AE8" i="9"/>
  <c r="AE28" i="9" s="1"/>
  <c r="AE17" i="9"/>
  <c r="AE37" i="9" s="1"/>
  <c r="AL20" i="9"/>
  <c r="AL40" i="9" s="1"/>
  <c r="AE14" i="9"/>
  <c r="AE34" i="9" s="1"/>
  <c r="AE19" i="9"/>
  <c r="AE39" i="9" s="1"/>
  <c r="AE20" i="9"/>
  <c r="AE40" i="9" s="1"/>
  <c r="AL8" i="9"/>
  <c r="AL28" i="9" s="1"/>
  <c r="AL52" i="9"/>
  <c r="AJ13" i="3" s="1"/>
  <c r="AK13" i="6" s="1"/>
  <c r="AO7" i="3"/>
  <c r="K14" i="9"/>
  <c r="K34" i="9" s="1"/>
  <c r="AL17" i="9"/>
  <c r="AL37" i="9" s="1"/>
  <c r="AE18" i="9"/>
  <c r="AE38" i="9" s="1"/>
  <c r="AE16" i="9"/>
  <c r="AE36" i="9" s="1"/>
  <c r="AE21" i="9"/>
  <c r="AE41" i="9" s="1"/>
  <c r="AL22" i="9"/>
  <c r="AL42" i="9" s="1"/>
  <c r="AL21" i="9"/>
  <c r="AL41" i="9" s="1"/>
  <c r="AQ19" i="9"/>
  <c r="AQ39" i="9" s="1"/>
  <c r="W17" i="9"/>
  <c r="W37" i="9" s="1"/>
  <c r="G13" i="9"/>
  <c r="G33" i="9" s="1"/>
  <c r="W9" i="9"/>
  <c r="W29" i="9" s="1"/>
  <c r="G9" i="9"/>
  <c r="G29" i="9" s="1"/>
  <c r="AD20" i="9"/>
  <c r="AD40" i="9" s="1"/>
  <c r="X11" i="9"/>
  <c r="X31" i="9" s="1"/>
  <c r="X15" i="9"/>
  <c r="X35" i="9" s="1"/>
  <c r="Y12" i="9"/>
  <c r="Y32" i="9" s="1"/>
  <c r="O7" i="3"/>
  <c r="O12" i="9"/>
  <c r="O32" i="9" s="1"/>
  <c r="O21" i="9"/>
  <c r="O41" i="9" s="1"/>
  <c r="N19" i="9"/>
  <c r="N39" i="9" s="1"/>
  <c r="AD17" i="9"/>
  <c r="AD37" i="9" s="1"/>
  <c r="N10" i="9"/>
  <c r="N30" i="9" s="1"/>
  <c r="X18" i="9"/>
  <c r="X38" i="9" s="1"/>
  <c r="Y10" i="9"/>
  <c r="Y30" i="9" s="1"/>
  <c r="Y52" i="9"/>
  <c r="X13" i="3" s="1"/>
  <c r="Y13" i="6" s="1"/>
  <c r="N17" i="9"/>
  <c r="N37" i="9" s="1"/>
  <c r="N11" i="9"/>
  <c r="N31" i="9" s="1"/>
  <c r="N16" i="9"/>
  <c r="N36" i="9" s="1"/>
  <c r="AD18" i="9"/>
  <c r="AD38" i="9" s="1"/>
  <c r="G11" i="9"/>
  <c r="G31" i="9" s="1"/>
  <c r="G12" i="9"/>
  <c r="G32" i="9" s="1"/>
  <c r="AD15" i="9"/>
  <c r="AD35" i="9" s="1"/>
  <c r="X22" i="9"/>
  <c r="X42" i="9" s="1"/>
  <c r="O10" i="9"/>
  <c r="O30" i="9" s="1"/>
  <c r="O15" i="9"/>
  <c r="O35" i="9" s="1"/>
  <c r="O18" i="9"/>
  <c r="O38" i="9" s="1"/>
  <c r="G20" i="9"/>
  <c r="G40" i="9" s="1"/>
  <c r="Y9" i="9"/>
  <c r="Y29" i="9" s="1"/>
  <c r="AD12" i="9"/>
  <c r="AD32" i="9" s="1"/>
  <c r="G10" i="9"/>
  <c r="G30" i="9" s="1"/>
  <c r="G19" i="9"/>
  <c r="G39" i="9" s="1"/>
  <c r="X16" i="9"/>
  <c r="X36" i="9" s="1"/>
  <c r="X52" i="9"/>
  <c r="W13" i="3" s="1"/>
  <c r="X13" i="6" s="1"/>
  <c r="N20" i="9"/>
  <c r="N40" i="9" s="1"/>
  <c r="N21" i="9"/>
  <c r="N41" i="9" s="1"/>
  <c r="N7" i="3"/>
  <c r="F20" i="9"/>
  <c r="F40" i="9" s="1"/>
  <c r="G18" i="9"/>
  <c r="G38" i="9" s="1"/>
  <c r="O9" i="9"/>
  <c r="Q42" i="6"/>
  <c r="AE42" i="6"/>
  <c r="U13" i="43"/>
  <c r="AA15" i="43" s="1"/>
  <c r="F47" i="3" s="1"/>
  <c r="F48" i="3" s="1"/>
  <c r="F33" i="3" s="1"/>
  <c r="F40" i="6" s="1"/>
  <c r="T27" i="6"/>
  <c r="AJ16" i="3"/>
  <c r="AJ15" i="6" s="1"/>
  <c r="AQ13" i="9"/>
  <c r="AQ33" i="9" s="1"/>
  <c r="AQ52" i="9"/>
  <c r="AO13" i="3" s="1"/>
  <c r="AP13" i="6" s="1"/>
  <c r="W11" i="9"/>
  <c r="W31" i="9" s="1"/>
  <c r="W20" i="9"/>
  <c r="W40" i="9" s="1"/>
  <c r="V20" i="9"/>
  <c r="V40" i="9" s="1"/>
  <c r="V11" i="9"/>
  <c r="V31" i="9" s="1"/>
  <c r="H19" i="9"/>
  <c r="H39" i="9" s="1"/>
  <c r="K22" i="9"/>
  <c r="K42" i="9" s="1"/>
  <c r="K10" i="9"/>
  <c r="K30" i="9" s="1"/>
  <c r="H10" i="9"/>
  <c r="H30" i="9" s="1"/>
  <c r="W22" i="9"/>
  <c r="W42" i="9" s="1"/>
  <c r="W10" i="9"/>
  <c r="W30" i="9" s="1"/>
  <c r="W52" i="9"/>
  <c r="V13" i="3" s="1"/>
  <c r="W13" i="6" s="1"/>
  <c r="V7" i="3"/>
  <c r="K17" i="9"/>
  <c r="K37" i="9" s="1"/>
  <c r="W12" i="9"/>
  <c r="W32" i="9" s="1"/>
  <c r="W15" i="9"/>
  <c r="W35" i="9" s="1"/>
  <c r="AQ14" i="9"/>
  <c r="AQ34" i="9" s="1"/>
  <c r="AQ10" i="9"/>
  <c r="AQ30" i="9" s="1"/>
  <c r="W14" i="9"/>
  <c r="W34" i="9" s="1"/>
  <c r="W13" i="9"/>
  <c r="W33" i="9" s="1"/>
  <c r="W16" i="9"/>
  <c r="W36" i="9" s="1"/>
  <c r="F23" i="6"/>
  <c r="G24" i="3"/>
  <c r="U26" i="3"/>
  <c r="V26" i="3" s="1"/>
  <c r="AJ25" i="3"/>
  <c r="AI24" i="6"/>
  <c r="T23" i="6"/>
  <c r="U24" i="3"/>
  <c r="K38" i="9"/>
  <c r="W41" i="9"/>
  <c r="Y35" i="9"/>
  <c r="T14" i="43"/>
  <c r="AB14" i="43" s="1"/>
  <c r="G39" i="6" s="1"/>
  <c r="G13" i="43"/>
  <c r="M14" i="43"/>
  <c r="K15" i="43" s="1"/>
  <c r="L15" i="43" s="1"/>
  <c r="T13" i="43"/>
  <c r="AA14" i="43" s="1"/>
  <c r="F39" i="6" s="1"/>
  <c r="F17" i="9"/>
  <c r="F37" i="9" s="1"/>
  <c r="F11" i="9"/>
  <c r="F31" i="9" s="1"/>
  <c r="F22" i="9"/>
  <c r="F42" i="9" s="1"/>
  <c r="F9" i="9"/>
  <c r="F29" i="9" s="1"/>
  <c r="F52" i="9"/>
  <c r="F13" i="3" s="1"/>
  <c r="G13" i="6" s="1"/>
  <c r="F13" i="9"/>
  <c r="F33" i="9" s="1"/>
  <c r="F7" i="3"/>
  <c r="F30" i="6" s="1"/>
  <c r="K15" i="9"/>
  <c r="K35" i="9" s="1"/>
  <c r="K19" i="9"/>
  <c r="K39" i="9" s="1"/>
  <c r="K9" i="9"/>
  <c r="K29" i="9" s="1"/>
  <c r="K52" i="9"/>
  <c r="K13" i="3" s="1"/>
  <c r="L13" i="6" s="1"/>
  <c r="K12" i="9"/>
  <c r="K32" i="9" s="1"/>
  <c r="K8" i="9"/>
  <c r="K28" i="9" s="1"/>
  <c r="K13" i="9"/>
  <c r="K33" i="9" s="1"/>
  <c r="K16" i="9"/>
  <c r="K36" i="9" s="1"/>
  <c r="K11" i="9"/>
  <c r="K31" i="9" s="1"/>
  <c r="G30" i="3"/>
  <c r="F29" i="6"/>
  <c r="H52" i="9"/>
  <c r="H13" i="3" s="1"/>
  <c r="AD19" i="9"/>
  <c r="AD39" i="9" s="1"/>
  <c r="AD13" i="9"/>
  <c r="AD33" i="9" s="1"/>
  <c r="I6" i="6"/>
  <c r="H35" i="6"/>
  <c r="U7" i="3"/>
  <c r="U30" i="6" s="1"/>
  <c r="V10" i="9"/>
  <c r="V30" i="9" s="1"/>
  <c r="V21" i="9"/>
  <c r="V41" i="9" s="1"/>
  <c r="V22" i="9"/>
  <c r="V42" i="9" s="1"/>
  <c r="V8" i="9"/>
  <c r="V28" i="9" s="1"/>
  <c r="V14" i="9"/>
  <c r="V34" i="9" s="1"/>
  <c r="V15" i="9"/>
  <c r="V35" i="9" s="1"/>
  <c r="V13" i="9"/>
  <c r="V33" i="9" s="1"/>
  <c r="V52" i="9"/>
  <c r="U13" i="3" s="1"/>
  <c r="V13" i="6" s="1"/>
  <c r="V19" i="9"/>
  <c r="V39" i="9" s="1"/>
  <c r="J9" i="9"/>
  <c r="J29" i="9" s="1"/>
  <c r="J11" i="9"/>
  <c r="J31" i="9" s="1"/>
  <c r="J21" i="9"/>
  <c r="J41" i="9" s="1"/>
  <c r="J17" i="9"/>
  <c r="J37" i="9" s="1"/>
  <c r="J15" i="9"/>
  <c r="J35" i="9" s="1"/>
  <c r="J16" i="9"/>
  <c r="J36" i="9" s="1"/>
  <c r="J22" i="9"/>
  <c r="J42" i="9" s="1"/>
  <c r="J13" i="9"/>
  <c r="J33" i="9" s="1"/>
  <c r="V18" i="9"/>
  <c r="V38" i="9" s="1"/>
  <c r="X13" i="9"/>
  <c r="X33" i="9" s="1"/>
  <c r="V12" i="9"/>
  <c r="V32" i="9" s="1"/>
  <c r="J19" i="9"/>
  <c r="J39" i="9" s="1"/>
  <c r="J20" i="9"/>
  <c r="J40" i="9" s="1"/>
  <c r="V9" i="9"/>
  <c r="V29" i="9" s="1"/>
  <c r="AD52" i="9"/>
  <c r="AC13" i="3" s="1"/>
  <c r="AD13" i="6" s="1"/>
  <c r="AC7" i="3"/>
  <c r="AD14" i="9"/>
  <c r="AD34" i="9" s="1"/>
  <c r="O25" i="46"/>
  <c r="G34" i="27" s="1"/>
  <c r="K7" i="3"/>
  <c r="J10" i="9"/>
  <c r="J30" i="9" s="1"/>
  <c r="J8" i="9"/>
  <c r="J28" i="9" s="1"/>
  <c r="X10" i="9"/>
  <c r="X30" i="9" s="1"/>
  <c r="AD21" i="9"/>
  <c r="AD41" i="9" s="1"/>
  <c r="F18" i="9"/>
  <c r="F38" i="9" s="1"/>
  <c r="F19" i="9"/>
  <c r="F39" i="9" s="1"/>
  <c r="K14" i="43"/>
  <c r="L14" i="43" s="1"/>
  <c r="Y11" i="9"/>
  <c r="Y31" i="9" s="1"/>
  <c r="Y8" i="9"/>
  <c r="Y28" i="9" s="1"/>
  <c r="Y22" i="9"/>
  <c r="Y42" i="9" s="1"/>
  <c r="Y13" i="9"/>
  <c r="Y33" i="9" s="1"/>
  <c r="Y21" i="9"/>
  <c r="Y41" i="9" s="1"/>
  <c r="X7" i="3"/>
  <c r="X30" i="6" s="1"/>
  <c r="N52" i="9"/>
  <c r="N13" i="3" s="1"/>
  <c r="O13" i="6" s="1"/>
  <c r="N14" i="9"/>
  <c r="N34" i="9" s="1"/>
  <c r="N9" i="9"/>
  <c r="N29" i="9" s="1"/>
  <c r="AH25" i="6"/>
  <c r="AI26" i="3"/>
  <c r="V16" i="9"/>
  <c r="V36" i="9" s="1"/>
  <c r="G17" i="19"/>
  <c r="T17" i="3"/>
  <c r="AH26" i="6"/>
  <c r="AI27" i="3"/>
  <c r="H9" i="9"/>
  <c r="H29" i="9" s="1"/>
  <c r="H8" i="9"/>
  <c r="H28" i="9" s="1"/>
  <c r="H21" i="9"/>
  <c r="H41" i="9" s="1"/>
  <c r="H11" i="9"/>
  <c r="H31" i="9" s="1"/>
  <c r="H13" i="9"/>
  <c r="H33" i="9" s="1"/>
  <c r="H12" i="9"/>
  <c r="H32" i="9" s="1"/>
  <c r="H16" i="9"/>
  <c r="H36" i="9" s="1"/>
  <c r="H15" i="9"/>
  <c r="H35" i="9" s="1"/>
  <c r="H20" i="9"/>
  <c r="H40" i="9" s="1"/>
  <c r="K21" i="9"/>
  <c r="K41" i="9" s="1"/>
  <c r="H14" i="9"/>
  <c r="H34" i="9" s="1"/>
  <c r="F8" i="9"/>
  <c r="F28" i="9" s="1"/>
  <c r="F16" i="9"/>
  <c r="F36" i="9" s="1"/>
  <c r="W7" i="3"/>
  <c r="W30" i="6" s="1"/>
  <c r="X14" i="9"/>
  <c r="X34" i="9" s="1"/>
  <c r="X9" i="9"/>
  <c r="H18" i="9"/>
  <c r="H38" i="9" s="1"/>
  <c r="F30" i="27"/>
  <c r="F57" i="6" s="1"/>
  <c r="J38" i="3"/>
  <c r="R13" i="43"/>
  <c r="W13" i="43" s="1"/>
  <c r="Q13" i="43"/>
  <c r="AJ6" i="6"/>
  <c r="AI35" i="6"/>
  <c r="AI30" i="3"/>
  <c r="AH29" i="6"/>
  <c r="G31" i="27"/>
  <c r="G32" i="27" s="1"/>
  <c r="F26" i="6"/>
  <c r="G27" i="3"/>
  <c r="F15" i="9"/>
  <c r="F35" i="9" s="1"/>
  <c r="W19" i="38"/>
  <c r="Q24" i="9" s="1"/>
  <c r="Q13" i="9" s="1"/>
  <c r="Q33" i="9" s="1"/>
  <c r="X17" i="9"/>
  <c r="X37" i="9" s="1"/>
  <c r="AD10" i="9"/>
  <c r="AD30" i="9" s="1"/>
  <c r="AD22" i="9"/>
  <c r="AD42" i="9" s="1"/>
  <c r="AD9" i="9"/>
  <c r="AD29" i="9" s="1"/>
  <c r="K20" i="9"/>
  <c r="K40" i="9" s="1"/>
  <c r="F10" i="9"/>
  <c r="F30" i="9" s="1"/>
  <c r="H22" i="9"/>
  <c r="H42" i="9" s="1"/>
  <c r="J14" i="9"/>
  <c r="J34" i="9" s="1"/>
  <c r="X12" i="9"/>
  <c r="X32" i="9" s="1"/>
  <c r="X20" i="9"/>
  <c r="X40" i="9" s="1"/>
  <c r="AD11" i="9"/>
  <c r="AD31" i="9" s="1"/>
  <c r="F14" i="9"/>
  <c r="F34" i="9" s="1"/>
  <c r="F21" i="9"/>
  <c r="F41" i="9" s="1"/>
  <c r="J18" i="9"/>
  <c r="J38" i="9" s="1"/>
  <c r="AQ8" i="9"/>
  <c r="AQ28" i="9" s="1"/>
  <c r="AQ15" i="9"/>
  <c r="AQ35" i="9" s="1"/>
  <c r="AQ18" i="9"/>
  <c r="AQ38" i="9" s="1"/>
  <c r="AQ12" i="9"/>
  <c r="AQ32" i="9" s="1"/>
  <c r="AQ11" i="9"/>
  <c r="AQ31" i="9" s="1"/>
  <c r="AQ21" i="9"/>
  <c r="AQ41" i="9" s="1"/>
  <c r="AQ22" i="9"/>
  <c r="AQ42" i="9" s="1"/>
  <c r="AQ16" i="9"/>
  <c r="AQ36" i="9" s="1"/>
  <c r="AQ20" i="9"/>
  <c r="AQ40" i="9" s="1"/>
  <c r="AQ9" i="9"/>
  <c r="AQ29" i="9" s="1"/>
  <c r="H31" i="27"/>
  <c r="H32" i="27" s="1"/>
  <c r="G16" i="9"/>
  <c r="G36" i="9" s="1"/>
  <c r="G22" i="9"/>
  <c r="G42" i="9" s="1"/>
  <c r="G15" i="9"/>
  <c r="G35" i="9" s="1"/>
  <c r="G21" i="9"/>
  <c r="G41" i="9" s="1"/>
  <c r="G52" i="9"/>
  <c r="G13" i="3" s="1"/>
  <c r="H13" i="6" s="1"/>
  <c r="G14" i="9"/>
  <c r="G34" i="9" s="1"/>
  <c r="G8" i="9"/>
  <c r="G28" i="9" s="1"/>
  <c r="P25" i="46"/>
  <c r="H34" i="27" s="1"/>
  <c r="W23" i="3"/>
  <c r="V22" i="6"/>
  <c r="X39" i="9"/>
  <c r="O34" i="9"/>
  <c r="U25" i="3"/>
  <c r="T24" i="6"/>
  <c r="U27" i="6"/>
  <c r="V28" i="3"/>
  <c r="F17" i="3"/>
  <c r="F17" i="19"/>
  <c r="F14" i="43"/>
  <c r="H14" i="43"/>
  <c r="E15" i="43" s="1"/>
  <c r="T15" i="43" s="1"/>
  <c r="AC14" i="43" s="1"/>
  <c r="H39" i="6" s="1"/>
  <c r="G15" i="6"/>
  <c r="H16" i="3"/>
  <c r="V37" i="9"/>
  <c r="U28" i="6"/>
  <c r="V29" i="3"/>
  <c r="U30" i="3"/>
  <c r="T29" i="6"/>
  <c r="AI24" i="3"/>
  <c r="AH23" i="6"/>
  <c r="AJ28" i="3"/>
  <c r="AI27" i="6"/>
  <c r="AH22" i="6"/>
  <c r="AI23" i="3"/>
  <c r="X19" i="38"/>
  <c r="AF24" i="9" s="1"/>
  <c r="AF20" i="9" s="1"/>
  <c r="AF40" i="9" s="1"/>
  <c r="AH47" i="6"/>
  <c r="AH21" i="6" s="1"/>
  <c r="T21" i="6"/>
  <c r="AG10" i="23"/>
  <c r="G47" i="6"/>
  <c r="F20" i="46"/>
  <c r="L13" i="43"/>
  <c r="Y19" i="38"/>
  <c r="AU24" i="9" s="1"/>
  <c r="U52" i="9"/>
  <c r="U15" i="9"/>
  <c r="U22" i="9"/>
  <c r="U16" i="9"/>
  <c r="U8" i="9"/>
  <c r="U9" i="9"/>
  <c r="T7" i="3"/>
  <c r="T30" i="6" s="1"/>
  <c r="U12" i="9"/>
  <c r="U17" i="9"/>
  <c r="U19" i="9"/>
  <c r="U14" i="9"/>
  <c r="U13" i="9"/>
  <c r="U21" i="9"/>
  <c r="U20" i="9"/>
  <c r="U18" i="9"/>
  <c r="U10" i="9"/>
  <c r="U11" i="9"/>
  <c r="M16" i="9"/>
  <c r="M36" i="9" s="1"/>
  <c r="M20" i="9"/>
  <c r="M40" i="9" s="1"/>
  <c r="M7" i="3"/>
  <c r="M30" i="6" s="1"/>
  <c r="M15" i="9"/>
  <c r="M35" i="9" s="1"/>
  <c r="M8" i="9"/>
  <c r="M28" i="9" s="1"/>
  <c r="M9" i="9"/>
  <c r="M17" i="9"/>
  <c r="M37" i="9" s="1"/>
  <c r="M52" i="9"/>
  <c r="M13" i="3" s="1"/>
  <c r="N13" i="6" s="1"/>
  <c r="M18" i="9"/>
  <c r="M11" i="9"/>
  <c r="M13" i="9"/>
  <c r="M12" i="9"/>
  <c r="M10" i="9"/>
  <c r="M30" i="9" s="1"/>
  <c r="M21" i="9"/>
  <c r="M41" i="9" s="1"/>
  <c r="M19" i="9"/>
  <c r="M39" i="9" s="1"/>
  <c r="M14" i="9"/>
  <c r="M34" i="9" s="1"/>
  <c r="M22" i="9"/>
  <c r="K29" i="3"/>
  <c r="J28" i="6"/>
  <c r="AQ37" i="9"/>
  <c r="AO52" i="9"/>
  <c r="AM13" i="3" s="1"/>
  <c r="AN13" i="6" s="1"/>
  <c r="AO15" i="9"/>
  <c r="AO35" i="9" s="1"/>
  <c r="AO10" i="9"/>
  <c r="AO30" i="9" s="1"/>
  <c r="AO16" i="9"/>
  <c r="AO36" i="9" s="1"/>
  <c r="AM7" i="3"/>
  <c r="AM30" i="6" s="1"/>
  <c r="AO18" i="9"/>
  <c r="AO38" i="9" s="1"/>
  <c r="AO17" i="9"/>
  <c r="AO37" i="9" s="1"/>
  <c r="AO21" i="9"/>
  <c r="AO41" i="9" s="1"/>
  <c r="AO12" i="9"/>
  <c r="AO32" i="9" s="1"/>
  <c r="AO11" i="9"/>
  <c r="AO31" i="9" s="1"/>
  <c r="AO22" i="9"/>
  <c r="AO42" i="9" s="1"/>
  <c r="AO13" i="9"/>
  <c r="AO33" i="9" s="1"/>
  <c r="AO20" i="9"/>
  <c r="AO40" i="9" s="1"/>
  <c r="AO8" i="9"/>
  <c r="AO28" i="9" s="1"/>
  <c r="AO14" i="9"/>
  <c r="AO34" i="9" s="1"/>
  <c r="AO9" i="9"/>
  <c r="AO29" i="9" s="1"/>
  <c r="AO19" i="9"/>
  <c r="AO39" i="9" s="1"/>
  <c r="AM19" i="9"/>
  <c r="AM39" i="9" s="1"/>
  <c r="AM8" i="9"/>
  <c r="AM9" i="9"/>
  <c r="AM52" i="9"/>
  <c r="AK13" i="3" s="1"/>
  <c r="AL13" i="6" s="1"/>
  <c r="AM16" i="9"/>
  <c r="AM36" i="9" s="1"/>
  <c r="AM21" i="9"/>
  <c r="AM20" i="9"/>
  <c r="AM40" i="9" s="1"/>
  <c r="AM10" i="9"/>
  <c r="AM22" i="9"/>
  <c r="AM15" i="9"/>
  <c r="AM17" i="9"/>
  <c r="AM18" i="9"/>
  <c r="AM38" i="9" s="1"/>
  <c r="AM11" i="9"/>
  <c r="AM31" i="9" s="1"/>
  <c r="AM12" i="9"/>
  <c r="AK7" i="3"/>
  <c r="AK30" i="6" s="1"/>
  <c r="AM13" i="9"/>
  <c r="AM33" i="9" s="1"/>
  <c r="AM14" i="9"/>
  <c r="AM34" i="9" s="1"/>
  <c r="AS21" i="3"/>
  <c r="AT42" i="9"/>
  <c r="J58" i="6" l="1"/>
  <c r="AL30" i="6"/>
  <c r="AL58" i="6" s="1"/>
  <c r="AA30" i="6"/>
  <c r="AA58" i="6" s="1"/>
  <c r="O30" i="6"/>
  <c r="O58" i="6" s="1"/>
  <c r="AQ7" i="6"/>
  <c r="AQ30" i="6"/>
  <c r="AQ58" i="6" s="1"/>
  <c r="Y7" i="6"/>
  <c r="Y30" i="6"/>
  <c r="Y58" i="6" s="1"/>
  <c r="AH7" i="6"/>
  <c r="AH30" i="6"/>
  <c r="AH58" i="6" s="1"/>
  <c r="AR30" i="6"/>
  <c r="AR58" i="6" s="1"/>
  <c r="P30" i="6"/>
  <c r="P58" i="6" s="1"/>
  <c r="Z30" i="6"/>
  <c r="Z58" i="6" s="1"/>
  <c r="AO30" i="6"/>
  <c r="AO58" i="6" s="1"/>
  <c r="K7" i="6"/>
  <c r="K30" i="6"/>
  <c r="K58" i="6" s="1"/>
  <c r="N7" i="6"/>
  <c r="N30" i="6"/>
  <c r="N58" i="6" s="1"/>
  <c r="AD30" i="6"/>
  <c r="AD58" i="6" s="1"/>
  <c r="AI7" i="6"/>
  <c r="AI30" i="6"/>
  <c r="AI58" i="6" s="1"/>
  <c r="H7" i="6"/>
  <c r="H30" i="6"/>
  <c r="H58" i="6" s="1"/>
  <c r="AP7" i="6"/>
  <c r="AP30" i="6"/>
  <c r="AP58" i="6" s="1"/>
  <c r="V30" i="6"/>
  <c r="V58" i="6" s="1"/>
  <c r="L30" i="6"/>
  <c r="L58" i="6" s="1"/>
  <c r="G7" i="6"/>
  <c r="G30" i="6"/>
  <c r="G58" i="6" s="1"/>
  <c r="AC30" i="6"/>
  <c r="AC58" i="6" s="1"/>
  <c r="H19" i="6"/>
  <c r="AS22" i="3"/>
  <c r="Q22" i="3"/>
  <c r="AH18" i="6"/>
  <c r="J46" i="6"/>
  <c r="J37" i="6" s="1"/>
  <c r="I20" i="6"/>
  <c r="Q30" i="42"/>
  <c r="AU30" i="42" s="1"/>
  <c r="AL35" i="42"/>
  <c r="AE22" i="3"/>
  <c r="K15" i="32"/>
  <c r="Q21" i="3"/>
  <c r="F18" i="6"/>
  <c r="T18" i="6"/>
  <c r="I37" i="6"/>
  <c r="H19" i="3"/>
  <c r="H18" i="6" s="1"/>
  <c r="Q28" i="42"/>
  <c r="AU28" i="42" s="1"/>
  <c r="AT28" i="42"/>
  <c r="L24" i="46" s="1"/>
  <c r="I64" i="6"/>
  <c r="I65" i="6" s="1"/>
  <c r="I19" i="6" s="1"/>
  <c r="I68" i="6"/>
  <c r="I17" i="6" s="1"/>
  <c r="V27" i="3"/>
  <c r="V26" i="6" s="1"/>
  <c r="W6" i="6"/>
  <c r="V35" i="6"/>
  <c r="AI28" i="6"/>
  <c r="H24" i="6"/>
  <c r="F8" i="37"/>
  <c r="AA7" i="6"/>
  <c r="AI16" i="6"/>
  <c r="AB23" i="9"/>
  <c r="AB43" i="9" s="1"/>
  <c r="AB44" i="9" s="1"/>
  <c r="AA9" i="3" s="1"/>
  <c r="AB9" i="6" s="1"/>
  <c r="L7" i="6"/>
  <c r="G27" i="6"/>
  <c r="X16" i="3"/>
  <c r="X15" i="6" s="1"/>
  <c r="G25" i="6"/>
  <c r="AR7" i="6"/>
  <c r="AK16" i="3"/>
  <c r="AL16" i="3" s="1"/>
  <c r="Z7" i="6"/>
  <c r="I23" i="3"/>
  <c r="I22" i="6" s="1"/>
  <c r="AK23" i="9"/>
  <c r="AK47" i="9" s="1"/>
  <c r="AR23" i="9"/>
  <c r="AR43" i="9" s="1"/>
  <c r="AR44" i="9" s="1"/>
  <c r="AP9" i="3" s="1"/>
  <c r="O7" i="6"/>
  <c r="I7" i="6"/>
  <c r="I23" i="9"/>
  <c r="I43" i="9" s="1"/>
  <c r="I28" i="9"/>
  <c r="AJ23" i="9"/>
  <c r="AJ43" i="9" s="1"/>
  <c r="AJ44" i="9" s="1"/>
  <c r="Q10" i="9"/>
  <c r="Q30" i="9" s="1"/>
  <c r="R30" i="9" s="1"/>
  <c r="AA23" i="9"/>
  <c r="AA43" i="9" s="1"/>
  <c r="AA44" i="9" s="1"/>
  <c r="Z9" i="3" s="1"/>
  <c r="AT23" i="9"/>
  <c r="AT47" i="9" s="1"/>
  <c r="AT29" i="9"/>
  <c r="AL7" i="6"/>
  <c r="AP23" i="9"/>
  <c r="AP43" i="9" s="1"/>
  <c r="AP44" i="9" s="1"/>
  <c r="AN9" i="3" s="1"/>
  <c r="AO9" i="6" s="1"/>
  <c r="AF22" i="9"/>
  <c r="AF42" i="9" s="1"/>
  <c r="Z23" i="9"/>
  <c r="Z43" i="9" s="1"/>
  <c r="Z44" i="9" s="1"/>
  <c r="Y9" i="3" s="1"/>
  <c r="AC23" i="9"/>
  <c r="AC43" i="9" s="1"/>
  <c r="AC29" i="9"/>
  <c r="L23" i="9"/>
  <c r="L47" i="9" s="1"/>
  <c r="P7" i="6"/>
  <c r="Q11" i="9"/>
  <c r="Q31" i="9" s="1"/>
  <c r="AS23" i="9"/>
  <c r="AS43" i="9" s="1"/>
  <c r="AS44" i="9" s="1"/>
  <c r="AQ9" i="3" s="1"/>
  <c r="P23" i="9"/>
  <c r="P47" i="9" s="1"/>
  <c r="AN23" i="9"/>
  <c r="AN47" i="9" s="1"/>
  <c r="AD7" i="6"/>
  <c r="O23" i="9"/>
  <c r="O43" i="9" s="1"/>
  <c r="V7" i="6"/>
  <c r="AE23" i="9"/>
  <c r="AE43" i="9" s="1"/>
  <c r="AE44" i="9" s="1"/>
  <c r="AD9" i="3" s="1"/>
  <c r="AL23" i="9"/>
  <c r="AL43" i="9" s="1"/>
  <c r="AL44" i="9" s="1"/>
  <c r="AJ9" i="3" s="1"/>
  <c r="AO7" i="6"/>
  <c r="AJ7" i="6"/>
  <c r="AJ58" i="6"/>
  <c r="Q52" i="9"/>
  <c r="Q13" i="3" s="1"/>
  <c r="T13" i="6" s="1"/>
  <c r="Q19" i="9"/>
  <c r="Q39" i="9" s="1"/>
  <c r="R39" i="9" s="1"/>
  <c r="AF12" i="9"/>
  <c r="AF32" i="9" s="1"/>
  <c r="O29" i="9"/>
  <c r="U25" i="6"/>
  <c r="V13" i="43"/>
  <c r="AF13" i="9"/>
  <c r="AF33" i="9" s="1"/>
  <c r="AF18" i="9"/>
  <c r="AF38" i="9" s="1"/>
  <c r="W23" i="9"/>
  <c r="W47" i="9" s="1"/>
  <c r="AF11" i="9"/>
  <c r="AF31" i="9" s="1"/>
  <c r="AF52" i="9"/>
  <c r="AE13" i="3" s="1"/>
  <c r="AH13" i="6" s="1"/>
  <c r="Y23" i="9"/>
  <c r="Y47" i="9" s="1"/>
  <c r="AE7" i="3"/>
  <c r="AF14" i="9"/>
  <c r="AF34" i="9" s="1"/>
  <c r="AC7" i="6"/>
  <c r="F23" i="9"/>
  <c r="F43" i="9" s="1"/>
  <c r="F44" i="9" s="1"/>
  <c r="H23" i="9"/>
  <c r="H47" i="9" s="1"/>
  <c r="AJ24" i="6"/>
  <c r="AK25" i="3"/>
  <c r="AJ19" i="3"/>
  <c r="AI18" i="6"/>
  <c r="I26" i="3"/>
  <c r="H25" i="6"/>
  <c r="V24" i="3"/>
  <c r="U23" i="6"/>
  <c r="G23" i="6"/>
  <c r="H24" i="3"/>
  <c r="Q7" i="3"/>
  <c r="Q21" i="9"/>
  <c r="Q41" i="9" s="1"/>
  <c r="R41" i="9" s="1"/>
  <c r="Q22" i="9"/>
  <c r="Q42" i="9" s="1"/>
  <c r="Q12" i="9"/>
  <c r="Q32" i="9" s="1"/>
  <c r="Q8" i="9"/>
  <c r="Q28" i="9" s="1"/>
  <c r="Q18" i="9"/>
  <c r="Q38" i="9" s="1"/>
  <c r="Q15" i="9"/>
  <c r="Q35" i="9" s="1"/>
  <c r="R35" i="9" s="1"/>
  <c r="Q9" i="9"/>
  <c r="Q29" i="9" s="1"/>
  <c r="Q17" i="9"/>
  <c r="Q37" i="9" s="1"/>
  <c r="R37" i="9" s="1"/>
  <c r="Q16" i="9"/>
  <c r="Q36" i="9" s="1"/>
  <c r="R36" i="9" s="1"/>
  <c r="Q14" i="9"/>
  <c r="Q34" i="9" s="1"/>
  <c r="R34" i="9" s="1"/>
  <c r="Q20" i="9"/>
  <c r="Q40" i="9" s="1"/>
  <c r="R40" i="9" s="1"/>
  <c r="K23" i="9"/>
  <c r="K43" i="9" s="1"/>
  <c r="K44" i="9" s="1"/>
  <c r="K9" i="3" s="1"/>
  <c r="J23" i="9"/>
  <c r="J43" i="9" s="1"/>
  <c r="J44" i="9" s="1"/>
  <c r="J9" i="3" s="1"/>
  <c r="AQ23" i="9"/>
  <c r="AQ43" i="9" s="1"/>
  <c r="AQ44" i="9" s="1"/>
  <c r="AO9" i="3" s="1"/>
  <c r="X23" i="9"/>
  <c r="X47" i="9" s="1"/>
  <c r="H40" i="27"/>
  <c r="M15" i="43"/>
  <c r="K16" i="43" s="1"/>
  <c r="L16" i="43" s="1"/>
  <c r="M23" i="9"/>
  <c r="M43" i="9" s="1"/>
  <c r="K38" i="3"/>
  <c r="AI25" i="6"/>
  <c r="AJ26" i="3"/>
  <c r="U7" i="6"/>
  <c r="U58" i="6"/>
  <c r="AK29" i="3"/>
  <c r="AJ28" i="6"/>
  <c r="V23" i="9"/>
  <c r="V47" i="9" s="1"/>
  <c r="X29" i="9"/>
  <c r="N23" i="9"/>
  <c r="N43" i="9" s="1"/>
  <c r="N44" i="9" s="1"/>
  <c r="N9" i="3" s="1"/>
  <c r="AD23" i="9"/>
  <c r="H27" i="3"/>
  <c r="G26" i="6"/>
  <c r="F61" i="6"/>
  <c r="F32" i="6" s="1"/>
  <c r="AI29" i="6"/>
  <c r="AJ30" i="3"/>
  <c r="R14" i="43"/>
  <c r="W14" i="43" s="1"/>
  <c r="P14" i="43"/>
  <c r="Q14" i="43" s="1"/>
  <c r="F31" i="27"/>
  <c r="F32" i="27" s="1"/>
  <c r="F34" i="27"/>
  <c r="X7" i="6"/>
  <c r="X58" i="6"/>
  <c r="H30" i="3"/>
  <c r="G29" i="6"/>
  <c r="W58" i="6"/>
  <c r="W7" i="6"/>
  <c r="AI26" i="6"/>
  <c r="AJ27" i="3"/>
  <c r="U16" i="6"/>
  <c r="U17" i="3"/>
  <c r="G23" i="9"/>
  <c r="G40" i="27"/>
  <c r="AJ35" i="6"/>
  <c r="AK6" i="6"/>
  <c r="I35" i="6"/>
  <c r="J6" i="6"/>
  <c r="F7" i="6"/>
  <c r="F14" i="6" s="1"/>
  <c r="F58" i="6"/>
  <c r="AJ27" i="6"/>
  <c r="AK28" i="3"/>
  <c r="U29" i="6"/>
  <c r="V30" i="3"/>
  <c r="G14" i="43"/>
  <c r="AF15" i="9"/>
  <c r="AF35" i="9" s="1"/>
  <c r="AF10" i="9"/>
  <c r="AF30" i="9" s="1"/>
  <c r="AF17" i="9"/>
  <c r="AF37" i="9" s="1"/>
  <c r="AF21" i="9"/>
  <c r="AF41" i="9" s="1"/>
  <c r="AJ23" i="3"/>
  <c r="AI22" i="6"/>
  <c r="V25" i="3"/>
  <c r="U24" i="6"/>
  <c r="U18" i="6"/>
  <c r="V19" i="3"/>
  <c r="X23" i="3"/>
  <c r="W22" i="6"/>
  <c r="AJ24" i="3"/>
  <c r="AI23" i="6"/>
  <c r="I16" i="3"/>
  <c r="H15" i="6"/>
  <c r="F15" i="43"/>
  <c r="H15" i="43"/>
  <c r="E16" i="43" s="1"/>
  <c r="G17" i="3"/>
  <c r="W28" i="3"/>
  <c r="V27" i="6"/>
  <c r="AF19" i="9"/>
  <c r="AF39" i="9" s="1"/>
  <c r="AF8" i="9"/>
  <c r="AF28" i="9" s="1"/>
  <c r="AF16" i="9"/>
  <c r="AF36" i="9" s="1"/>
  <c r="AF9" i="9"/>
  <c r="AF29" i="9" s="1"/>
  <c r="V28" i="6"/>
  <c r="W29" i="3"/>
  <c r="AM23" i="9"/>
  <c r="I13" i="6"/>
  <c r="R13" i="6" s="1"/>
  <c r="I13" i="27" s="1"/>
  <c r="AM32" i="9"/>
  <c r="AM37" i="9"/>
  <c r="AM29" i="9"/>
  <c r="AM58" i="6"/>
  <c r="AM7" i="6"/>
  <c r="I28" i="3"/>
  <c r="H27" i="6"/>
  <c r="L29" i="3"/>
  <c r="K28" i="6"/>
  <c r="M38" i="9"/>
  <c r="U40" i="9"/>
  <c r="AG40" i="9" s="1"/>
  <c r="AG20" i="9"/>
  <c r="U39" i="9"/>
  <c r="U29" i="9"/>
  <c r="U35" i="9"/>
  <c r="AH10" i="23"/>
  <c r="H47" i="6"/>
  <c r="AM35" i="9"/>
  <c r="AM41" i="9"/>
  <c r="AM28" i="9"/>
  <c r="AO23" i="9"/>
  <c r="I24" i="6"/>
  <c r="J25" i="3"/>
  <c r="M32" i="9"/>
  <c r="U31" i="9"/>
  <c r="U41" i="9"/>
  <c r="U37" i="9"/>
  <c r="U28" i="9"/>
  <c r="T13" i="3"/>
  <c r="W26" i="3"/>
  <c r="V25" i="6"/>
  <c r="I58" i="6"/>
  <c r="AM42" i="9"/>
  <c r="AJ13" i="6"/>
  <c r="R13" i="9"/>
  <c r="M33" i="9"/>
  <c r="R33" i="9" s="1"/>
  <c r="M58" i="6"/>
  <c r="M7" i="6"/>
  <c r="U30" i="9"/>
  <c r="U33" i="9"/>
  <c r="U32" i="9"/>
  <c r="U36" i="9"/>
  <c r="AK7" i="6"/>
  <c r="AM30" i="9"/>
  <c r="M42" i="9"/>
  <c r="M31" i="9"/>
  <c r="M29" i="9"/>
  <c r="U23" i="9"/>
  <c r="U38" i="9"/>
  <c r="U34" i="9"/>
  <c r="T7" i="6"/>
  <c r="U42" i="9"/>
  <c r="AU17" i="9"/>
  <c r="AU37" i="9" s="1"/>
  <c r="AU12" i="9"/>
  <c r="AU32" i="9" s="1"/>
  <c r="AU14" i="9"/>
  <c r="AU34" i="9" s="1"/>
  <c r="AV34" i="9" s="1"/>
  <c r="AU15" i="9"/>
  <c r="AU35" i="9" s="1"/>
  <c r="AU8" i="9"/>
  <c r="AU28" i="9" s="1"/>
  <c r="AU22" i="9"/>
  <c r="AU42" i="9" s="1"/>
  <c r="AU13" i="9"/>
  <c r="AU33" i="9" s="1"/>
  <c r="AV33" i="9" s="1"/>
  <c r="AU11" i="9"/>
  <c r="AU9" i="9"/>
  <c r="AU29" i="9" s="1"/>
  <c r="AU16" i="9"/>
  <c r="AU36" i="9" s="1"/>
  <c r="AV36" i="9" s="1"/>
  <c r="AU10" i="9"/>
  <c r="AU30" i="9" s="1"/>
  <c r="AS7" i="3"/>
  <c r="AS30" i="6" s="1"/>
  <c r="AU20" i="9"/>
  <c r="AU40" i="9" s="1"/>
  <c r="AV40" i="9" s="1"/>
  <c r="AU52" i="9"/>
  <c r="AS13" i="3" s="1"/>
  <c r="AT13" i="3" s="1"/>
  <c r="H13" i="19" s="1"/>
  <c r="AU19" i="9"/>
  <c r="AU39" i="9" s="1"/>
  <c r="AV39" i="9" s="1"/>
  <c r="AU21" i="9"/>
  <c r="AU41" i="9" s="1"/>
  <c r="AU18" i="9"/>
  <c r="U47" i="6"/>
  <c r="G21" i="6"/>
  <c r="AJ16" i="6"/>
  <c r="AJ17" i="3"/>
  <c r="Q7" i="6" l="1"/>
  <c r="Q30" i="6"/>
  <c r="G31" i="6"/>
  <c r="AF7" i="3"/>
  <c r="G7" i="19" s="1"/>
  <c r="H8" i="32" s="1"/>
  <c r="AE30" i="6"/>
  <c r="F31" i="6"/>
  <c r="F59" i="6" s="1"/>
  <c r="F60" i="6" s="1"/>
  <c r="F62" i="6" s="1"/>
  <c r="J68" i="6"/>
  <c r="J17" i="6" s="1"/>
  <c r="K46" i="6"/>
  <c r="K66" i="6" s="1"/>
  <c r="J64" i="6"/>
  <c r="J65" i="6" s="1"/>
  <c r="J20" i="6"/>
  <c r="J66" i="6"/>
  <c r="I19" i="3"/>
  <c r="I18" i="6" s="1"/>
  <c r="Q34" i="42"/>
  <c r="AU34" i="42" s="1"/>
  <c r="M25" i="46"/>
  <c r="I25" i="46"/>
  <c r="L25" i="46"/>
  <c r="D51" i="44" s="1"/>
  <c r="D17" i="44" s="1"/>
  <c r="H25" i="46"/>
  <c r="K25" i="46"/>
  <c r="D16" i="44" s="1"/>
  <c r="E16" i="44" s="1"/>
  <c r="F16" i="44" s="1"/>
  <c r="G16" i="44" s="1"/>
  <c r="J25" i="46"/>
  <c r="W27" i="3"/>
  <c r="X27" i="3" s="1"/>
  <c r="X6" i="6"/>
  <c r="W35" i="6"/>
  <c r="AJ47" i="9"/>
  <c r="AJ49" i="9" s="1"/>
  <c r="AH11" i="3" s="1"/>
  <c r="AA47" i="9"/>
  <c r="AA50" i="9" s="1"/>
  <c r="Z12" i="3" s="1"/>
  <c r="AA12" i="6" s="1"/>
  <c r="AK15" i="6"/>
  <c r="AT13" i="6"/>
  <c r="K13" i="27" s="1"/>
  <c r="AB47" i="9"/>
  <c r="AB49" i="9" s="1"/>
  <c r="AA11" i="3" s="1"/>
  <c r="AB11" i="6" s="1"/>
  <c r="AG38" i="9"/>
  <c r="AK43" i="9"/>
  <c r="AK44" i="9" s="1"/>
  <c r="AI9" i="3" s="1"/>
  <c r="AJ9" i="6" s="1"/>
  <c r="AG52" i="9"/>
  <c r="AL47" i="9"/>
  <c r="AL50" i="9" s="1"/>
  <c r="AJ12" i="3" s="1"/>
  <c r="AK12" i="6" s="1"/>
  <c r="I47" i="9"/>
  <c r="I49" i="9" s="1"/>
  <c r="I11" i="3" s="1"/>
  <c r="J11" i="6" s="1"/>
  <c r="J23" i="3"/>
  <c r="K23" i="3" s="1"/>
  <c r="Y16" i="3"/>
  <c r="Y15" i="6" s="1"/>
  <c r="I44" i="9"/>
  <c r="I9" i="3" s="1"/>
  <c r="J9" i="6" s="1"/>
  <c r="R31" i="9"/>
  <c r="AR47" i="9"/>
  <c r="AR48" i="9" s="1"/>
  <c r="AP10" i="3" s="1"/>
  <c r="AQ10" i="6" s="1"/>
  <c r="R28" i="9"/>
  <c r="O47" i="9"/>
  <c r="O48" i="9" s="1"/>
  <c r="O10" i="3" s="1"/>
  <c r="P10" i="6" s="1"/>
  <c r="AN43" i="9"/>
  <c r="AN44" i="9" s="1"/>
  <c r="AL9" i="3" s="1"/>
  <c r="AM9" i="6" s="1"/>
  <c r="R10" i="9"/>
  <c r="M16" i="43"/>
  <c r="K17" i="43" s="1"/>
  <c r="L17" i="43" s="1"/>
  <c r="AG18" i="9"/>
  <c r="AT43" i="9"/>
  <c r="AT44" i="9" s="1"/>
  <c r="AR9" i="3" s="1"/>
  <c r="AS9" i="6" s="1"/>
  <c r="R13" i="3"/>
  <c r="F13" i="19" s="1"/>
  <c r="L43" i="9"/>
  <c r="L44" i="9" s="1"/>
  <c r="L9" i="3" s="1"/>
  <c r="M9" i="6" s="1"/>
  <c r="AG22" i="9"/>
  <c r="R9" i="9"/>
  <c r="P43" i="9"/>
  <c r="P44" i="9" s="1"/>
  <c r="P9" i="3" s="1"/>
  <c r="Q9" i="6" s="1"/>
  <c r="Z47" i="9"/>
  <c r="Z48" i="9" s="1"/>
  <c r="Y10" i="3" s="1"/>
  <c r="Z10" i="6" s="1"/>
  <c r="AC44" i="9"/>
  <c r="AB9" i="3" s="1"/>
  <c r="AC9" i="6" s="1"/>
  <c r="AG42" i="9"/>
  <c r="AG34" i="9"/>
  <c r="AP47" i="9"/>
  <c r="AP49" i="9" s="1"/>
  <c r="AN11" i="3" s="1"/>
  <c r="AO11" i="6" s="1"/>
  <c r="AS47" i="9"/>
  <c r="AS48" i="9" s="1"/>
  <c r="AQ10" i="3" s="1"/>
  <c r="AR10" i="6" s="1"/>
  <c r="AG31" i="9"/>
  <c r="AC47" i="9"/>
  <c r="AG35" i="9"/>
  <c r="AE47" i="9"/>
  <c r="AE50" i="9" s="1"/>
  <c r="AD12" i="3" s="1"/>
  <c r="AE12" i="6" s="1"/>
  <c r="R21" i="9"/>
  <c r="R16" i="9"/>
  <c r="R52" i="9"/>
  <c r="R11" i="9"/>
  <c r="O44" i="9"/>
  <c r="O9" i="3" s="1"/>
  <c r="P9" i="6" s="1"/>
  <c r="R32" i="9"/>
  <c r="AG12" i="9"/>
  <c r="R19" i="9"/>
  <c r="R7" i="3"/>
  <c r="F7" i="19" s="1"/>
  <c r="R29" i="9"/>
  <c r="K47" i="9"/>
  <c r="K48" i="9" s="1"/>
  <c r="K10" i="3" s="1"/>
  <c r="L10" i="6" s="1"/>
  <c r="W43" i="9"/>
  <c r="W44" i="9" s="1"/>
  <c r="V9" i="3" s="1"/>
  <c r="W9" i="6" s="1"/>
  <c r="AG33" i="9"/>
  <c r="H43" i="9"/>
  <c r="H44" i="9" s="1"/>
  <c r="H9" i="3" s="1"/>
  <c r="I9" i="6" s="1"/>
  <c r="AG32" i="9"/>
  <c r="R12" i="9"/>
  <c r="Q58" i="6"/>
  <c r="J47" i="9"/>
  <c r="J50" i="9" s="1"/>
  <c r="J12" i="3" s="1"/>
  <c r="K12" i="6" s="1"/>
  <c r="R20" i="9"/>
  <c r="AG14" i="9"/>
  <c r="N47" i="9"/>
  <c r="N50" i="9" s="1"/>
  <c r="N12" i="3" s="1"/>
  <c r="O12" i="6" s="1"/>
  <c r="AG13" i="9"/>
  <c r="AG11" i="9"/>
  <c r="R8" i="9"/>
  <c r="R17" i="9"/>
  <c r="AQ47" i="9"/>
  <c r="AQ50" i="9" s="1"/>
  <c r="AO12" i="3" s="1"/>
  <c r="AP12" i="6" s="1"/>
  <c r="T16" i="43"/>
  <c r="AD14" i="43" s="1"/>
  <c r="I39" i="6" s="1"/>
  <c r="R15" i="9"/>
  <c r="AE7" i="6"/>
  <c r="AF7" i="6" s="1"/>
  <c r="J7" i="27" s="1"/>
  <c r="M47" i="9"/>
  <c r="M51" i="9" s="1"/>
  <c r="Y43" i="9"/>
  <c r="Y44" i="9" s="1"/>
  <c r="X9" i="3" s="1"/>
  <c r="Y9" i="6" s="1"/>
  <c r="AG21" i="9"/>
  <c r="X43" i="9"/>
  <c r="X44" i="9" s="1"/>
  <c r="W9" i="3" s="1"/>
  <c r="X9" i="6" s="1"/>
  <c r="V43" i="9"/>
  <c r="V44" i="9" s="1"/>
  <c r="U9" i="3" s="1"/>
  <c r="V9" i="6" s="1"/>
  <c r="F47" i="9"/>
  <c r="F51" i="9" s="1"/>
  <c r="AH9" i="3"/>
  <c r="AI9" i="6" s="1"/>
  <c r="AI44" i="9"/>
  <c r="G25" i="38" s="1"/>
  <c r="AV20" i="9"/>
  <c r="W24" i="3"/>
  <c r="V23" i="6"/>
  <c r="I24" i="3"/>
  <c r="H23" i="6"/>
  <c r="AL25" i="3"/>
  <c r="AK24" i="6"/>
  <c r="AK19" i="3"/>
  <c r="AJ18" i="6"/>
  <c r="I25" i="6"/>
  <c r="J26" i="3"/>
  <c r="R14" i="9"/>
  <c r="Q23" i="9"/>
  <c r="Q47" i="9" s="1"/>
  <c r="R38" i="9"/>
  <c r="F9" i="3"/>
  <c r="G9" i="6" s="1"/>
  <c r="E44" i="9"/>
  <c r="E25" i="38" s="1"/>
  <c r="R22" i="9"/>
  <c r="R18" i="9"/>
  <c r="AG10" i="9"/>
  <c r="AG29" i="9"/>
  <c r="AG30" i="9"/>
  <c r="AG41" i="9"/>
  <c r="AV10" i="9"/>
  <c r="AG16" i="9"/>
  <c r="U14" i="43"/>
  <c r="AB15" i="43" s="1"/>
  <c r="G47" i="3" s="1"/>
  <c r="H26" i="6"/>
  <c r="I27" i="3"/>
  <c r="L38" i="3"/>
  <c r="AV37" i="9"/>
  <c r="AG37" i="9"/>
  <c r="AG39" i="9"/>
  <c r="G43" i="9"/>
  <c r="G44" i="9" s="1"/>
  <c r="G9" i="3" s="1"/>
  <c r="H9" i="6" s="1"/>
  <c r="G47" i="9"/>
  <c r="AK27" i="3"/>
  <c r="AJ26" i="6"/>
  <c r="F24" i="46"/>
  <c r="D63" i="44"/>
  <c r="P15" i="43"/>
  <c r="Q15" i="43" s="1"/>
  <c r="R15" i="43"/>
  <c r="W15" i="43" s="1"/>
  <c r="AD47" i="9"/>
  <c r="AD43" i="9"/>
  <c r="AD44" i="9" s="1"/>
  <c r="AC9" i="3" s="1"/>
  <c r="AD9" i="6" s="1"/>
  <c r="AL6" i="6"/>
  <c r="AK35" i="6"/>
  <c r="AJ29" i="6"/>
  <c r="AK30" i="3"/>
  <c r="AK26" i="3"/>
  <c r="AJ25" i="6"/>
  <c r="AF23" i="9"/>
  <c r="AF43" i="9" s="1"/>
  <c r="AF44" i="9" s="1"/>
  <c r="AE9" i="3" s="1"/>
  <c r="AG8" i="9"/>
  <c r="AG9" i="9"/>
  <c r="V14" i="43"/>
  <c r="J35" i="6"/>
  <c r="K6" i="6"/>
  <c r="V16" i="6"/>
  <c r="V17" i="3"/>
  <c r="H29" i="6"/>
  <c r="I30" i="3"/>
  <c r="F40" i="27"/>
  <c r="F43" i="27" s="1"/>
  <c r="G42" i="27" s="1"/>
  <c r="G43" i="27" s="1"/>
  <c r="H42" i="27" s="1"/>
  <c r="H43" i="27" s="1"/>
  <c r="AL29" i="3"/>
  <c r="AK28" i="6"/>
  <c r="G15" i="43"/>
  <c r="V18" i="6"/>
  <c r="W19" i="3"/>
  <c r="AK23" i="3"/>
  <c r="AJ22" i="6"/>
  <c r="AL28" i="3"/>
  <c r="AK27" i="6"/>
  <c r="AV29" i="9"/>
  <c r="M44" i="9"/>
  <c r="M9" i="3" s="1"/>
  <c r="N9" i="6" s="1"/>
  <c r="AG36" i="9"/>
  <c r="AV35" i="9"/>
  <c r="AG15" i="9"/>
  <c r="AG19" i="9"/>
  <c r="X28" i="3"/>
  <c r="W27" i="6"/>
  <c r="AK24" i="3"/>
  <c r="AJ23" i="6"/>
  <c r="V24" i="6"/>
  <c r="W25" i="3"/>
  <c r="AV12" i="9"/>
  <c r="W28" i="6"/>
  <c r="X29" i="3"/>
  <c r="W30" i="3"/>
  <c r="V29" i="6"/>
  <c r="AV30" i="9"/>
  <c r="AV42" i="9"/>
  <c r="AV19" i="9"/>
  <c r="AG17" i="9"/>
  <c r="AV9" i="9"/>
  <c r="G16" i="6"/>
  <c r="H17" i="3"/>
  <c r="H16" i="43"/>
  <c r="E17" i="43" s="1"/>
  <c r="T17" i="43" s="1"/>
  <c r="AE14" i="43" s="1"/>
  <c r="J39" i="6" s="1"/>
  <c r="F16" i="43"/>
  <c r="J16" i="3"/>
  <c r="I15" i="6"/>
  <c r="Y23" i="3"/>
  <c r="X22" i="6"/>
  <c r="Z9" i="6"/>
  <c r="O9" i="6"/>
  <c r="AR9" i="6"/>
  <c r="H50" i="9"/>
  <c r="H12" i="3" s="1"/>
  <c r="I12" i="6" s="1"/>
  <c r="H48" i="9"/>
  <c r="H10" i="3" s="1"/>
  <c r="I10" i="6" s="1"/>
  <c r="H51" i="9"/>
  <c r="H49" i="9"/>
  <c r="H11" i="3" s="1"/>
  <c r="I11" i="6" s="1"/>
  <c r="AV14" i="9"/>
  <c r="AS58" i="6"/>
  <c r="AS7" i="6"/>
  <c r="AT7" i="6" s="1"/>
  <c r="K7" i="27" s="1"/>
  <c r="AU31" i="9"/>
  <c r="AV31" i="9" s="1"/>
  <c r="AV11" i="9"/>
  <c r="AU23" i="9"/>
  <c r="AV23" i="9" s="1"/>
  <c r="U47" i="9"/>
  <c r="U43" i="9"/>
  <c r="AT7" i="3"/>
  <c r="H7" i="19" s="1"/>
  <c r="I8" i="32" s="1"/>
  <c r="AP9" i="6"/>
  <c r="AV52" i="9"/>
  <c r="AL15" i="6"/>
  <c r="AM16" i="3"/>
  <c r="AV16" i="9"/>
  <c r="AV41" i="9"/>
  <c r="L28" i="6"/>
  <c r="M29" i="3"/>
  <c r="AT48" i="9"/>
  <c r="AR10" i="3" s="1"/>
  <c r="AS10" i="6" s="1"/>
  <c r="AT50" i="9"/>
  <c r="AR12" i="3" s="1"/>
  <c r="AS12" i="6" s="1"/>
  <c r="AT51" i="9"/>
  <c r="AT49" i="9"/>
  <c r="AR11" i="3" s="1"/>
  <c r="AS11" i="6" s="1"/>
  <c r="J28" i="3"/>
  <c r="I27" i="6"/>
  <c r="AV17" i="9"/>
  <c r="AK58" i="6"/>
  <c r="AK50" i="9"/>
  <c r="AI12" i="3" s="1"/>
  <c r="AJ12" i="6" s="1"/>
  <c r="AK48" i="9"/>
  <c r="AI10" i="3" s="1"/>
  <c r="AJ10" i="6" s="1"/>
  <c r="AK51" i="9"/>
  <c r="AK49" i="9"/>
  <c r="AI11" i="3" s="1"/>
  <c r="AJ11" i="6" s="1"/>
  <c r="Y51" i="9"/>
  <c r="Y50" i="9"/>
  <c r="X12" i="3" s="1"/>
  <c r="Y12" i="6" s="1"/>
  <c r="Y48" i="9"/>
  <c r="X10" i="3" s="1"/>
  <c r="Y10" i="6" s="1"/>
  <c r="Y49" i="9"/>
  <c r="X11" i="3" s="1"/>
  <c r="Y11" i="6" s="1"/>
  <c r="AV22" i="9"/>
  <c r="X26" i="3"/>
  <c r="W25" i="6"/>
  <c r="AG28" i="9"/>
  <c r="R42" i="9"/>
  <c r="K25" i="3"/>
  <c r="J24" i="6"/>
  <c r="AV8" i="9"/>
  <c r="AV15" i="9"/>
  <c r="V49" i="9"/>
  <c r="U11" i="3" s="1"/>
  <c r="V11" i="6" s="1"/>
  <c r="V48" i="9"/>
  <c r="U10" i="3" s="1"/>
  <c r="V10" i="6" s="1"/>
  <c r="V51" i="9"/>
  <c r="V50" i="9"/>
  <c r="U12" i="3" s="1"/>
  <c r="V12" i="6" s="1"/>
  <c r="AV13" i="9"/>
  <c r="AM47" i="9"/>
  <c r="AM43" i="9"/>
  <c r="AM44" i="9" s="1"/>
  <c r="AK9" i="3" s="1"/>
  <c r="K9" i="6"/>
  <c r="AK17" i="3"/>
  <c r="AK16" i="6"/>
  <c r="U21" i="6"/>
  <c r="AI47" i="6"/>
  <c r="AI21" i="6" s="1"/>
  <c r="AN50" i="9"/>
  <c r="AL12" i="3" s="1"/>
  <c r="AM12" i="6" s="1"/>
  <c r="AN49" i="9"/>
  <c r="AL11" i="3" s="1"/>
  <c r="AM11" i="6" s="1"/>
  <c r="AN51" i="9"/>
  <c r="AN48" i="9"/>
  <c r="AL10" i="3" s="1"/>
  <c r="AM10" i="6" s="1"/>
  <c r="AA9" i="6"/>
  <c r="AV28" i="9"/>
  <c r="H21" i="6"/>
  <c r="V47" i="6"/>
  <c r="W48" i="9"/>
  <c r="V10" i="3" s="1"/>
  <c r="W10" i="6" s="1"/>
  <c r="W50" i="9"/>
  <c r="V12" i="3" s="1"/>
  <c r="W12" i="6" s="1"/>
  <c r="W51" i="9"/>
  <c r="W49" i="9"/>
  <c r="V11" i="3" s="1"/>
  <c r="W11" i="6" s="1"/>
  <c r="AE9" i="6"/>
  <c r="L9" i="6"/>
  <c r="AK9" i="6"/>
  <c r="AU38" i="9"/>
  <c r="AV38" i="9" s="1"/>
  <c r="AV18" i="9"/>
  <c r="T58" i="6"/>
  <c r="R7" i="6"/>
  <c r="I7" i="27" s="1"/>
  <c r="L51" i="9"/>
  <c r="L50" i="9"/>
  <c r="L12" i="3" s="1"/>
  <c r="M12" i="6" s="1"/>
  <c r="L49" i="9"/>
  <c r="L11" i="3" s="1"/>
  <c r="M11" i="6" s="1"/>
  <c r="L48" i="9"/>
  <c r="L10" i="3" s="1"/>
  <c r="M10" i="6" s="1"/>
  <c r="U13" i="6"/>
  <c r="AF13" i="6" s="1"/>
  <c r="J13" i="27" s="1"/>
  <c r="AF13" i="3"/>
  <c r="G13" i="19" s="1"/>
  <c r="X51" i="9"/>
  <c r="X48" i="9"/>
  <c r="W10" i="3" s="1"/>
  <c r="X10" i="6" s="1"/>
  <c r="X49" i="9"/>
  <c r="W11" i="3" s="1"/>
  <c r="X11" i="6" s="1"/>
  <c r="X50" i="9"/>
  <c r="W12" i="3" s="1"/>
  <c r="X12" i="6" s="1"/>
  <c r="AO43" i="9"/>
  <c r="AO44" i="9" s="1"/>
  <c r="AM9" i="3" s="1"/>
  <c r="AO47" i="9"/>
  <c r="AV21" i="9"/>
  <c r="AQ9" i="6"/>
  <c r="I47" i="6"/>
  <c r="AI10" i="23"/>
  <c r="AV32" i="9"/>
  <c r="P50" i="9"/>
  <c r="P12" i="3" s="1"/>
  <c r="Q12" i="6" s="1"/>
  <c r="P51" i="9"/>
  <c r="P49" i="9"/>
  <c r="P11" i="3" s="1"/>
  <c r="Q11" i="6" s="1"/>
  <c r="P48" i="9"/>
  <c r="P10" i="3" s="1"/>
  <c r="Q10" i="6" s="1"/>
  <c r="AE58" i="6" l="1"/>
  <c r="H31" i="6"/>
  <c r="K20" i="6"/>
  <c r="E44" i="44"/>
  <c r="G8" i="32"/>
  <c r="K64" i="6"/>
  <c r="K65" i="6" s="1"/>
  <c r="K19" i="6" s="1"/>
  <c r="K37" i="6"/>
  <c r="L46" i="6"/>
  <c r="L66" i="6" s="1"/>
  <c r="J19" i="6"/>
  <c r="K68" i="6"/>
  <c r="K17" i="6" s="1"/>
  <c r="D10" i="44"/>
  <c r="F14" i="48"/>
  <c r="F17" i="48" s="1"/>
  <c r="F9" i="48"/>
  <c r="D9" i="44"/>
  <c r="D11" i="44"/>
  <c r="F19" i="48"/>
  <c r="F22" i="48" s="1"/>
  <c r="J19" i="3"/>
  <c r="J18" i="6" s="1"/>
  <c r="AR49" i="9"/>
  <c r="AP11" i="3" s="1"/>
  <c r="AQ11" i="6" s="1"/>
  <c r="Q35" i="42"/>
  <c r="AU35" i="42" s="1"/>
  <c r="AJ51" i="9"/>
  <c r="W26" i="6"/>
  <c r="F15" i="46"/>
  <c r="F25" i="46" s="1"/>
  <c r="G10" i="37" s="1"/>
  <c r="G25" i="46"/>
  <c r="AR51" i="9"/>
  <c r="AA48" i="9"/>
  <c r="Z10" i="3" s="1"/>
  <c r="AA10" i="6" s="1"/>
  <c r="M17" i="43"/>
  <c r="K18" i="43" s="1"/>
  <c r="L18" i="43" s="1"/>
  <c r="J22" i="6"/>
  <c r="I51" i="9"/>
  <c r="G57" i="6"/>
  <c r="Y6" i="6"/>
  <c r="X35" i="6"/>
  <c r="I48" i="9"/>
  <c r="I10" i="3" s="1"/>
  <c r="J10" i="6" s="1"/>
  <c r="AA51" i="9"/>
  <c r="I50" i="9"/>
  <c r="I12" i="3" s="1"/>
  <c r="J12" i="6" s="1"/>
  <c r="AA49" i="9"/>
  <c r="Z11" i="3" s="1"/>
  <c r="AA11" i="6" s="1"/>
  <c r="AR50" i="9"/>
  <c r="AP12" i="3" s="1"/>
  <c r="AQ12" i="6" s="1"/>
  <c r="AB51" i="9"/>
  <c r="AJ50" i="9"/>
  <c r="AH12" i="3" s="1"/>
  <c r="AI12" i="6" s="1"/>
  <c r="AJ48" i="9"/>
  <c r="AH10" i="3" s="1"/>
  <c r="AI10" i="6" s="1"/>
  <c r="Z16" i="3"/>
  <c r="Z15" i="6" s="1"/>
  <c r="AB48" i="9"/>
  <c r="AA10" i="3" s="1"/>
  <c r="AB10" i="6" s="1"/>
  <c r="AB50" i="9"/>
  <c r="AA12" i="3" s="1"/>
  <c r="AB12" i="6" s="1"/>
  <c r="AL51" i="9"/>
  <c r="AL48" i="9"/>
  <c r="AJ10" i="3" s="1"/>
  <c r="AK10" i="6" s="1"/>
  <c r="AL49" i="9"/>
  <c r="AJ11" i="3" s="1"/>
  <c r="AK11" i="6" s="1"/>
  <c r="O50" i="9"/>
  <c r="O12" i="3" s="1"/>
  <c r="P12" i="6" s="1"/>
  <c r="O51" i="9"/>
  <c r="AE48" i="9"/>
  <c r="AD10" i="3" s="1"/>
  <c r="AE10" i="6" s="1"/>
  <c r="O49" i="9"/>
  <c r="O11" i="3" s="1"/>
  <c r="P11" i="6" s="1"/>
  <c r="Z49" i="9"/>
  <c r="Y11" i="3" s="1"/>
  <c r="Z11" i="6" s="1"/>
  <c r="Z51" i="9"/>
  <c r="Z50" i="9"/>
  <c r="Y12" i="3" s="1"/>
  <c r="Z12" i="6" s="1"/>
  <c r="M50" i="9"/>
  <c r="M12" i="3" s="1"/>
  <c r="N12" i="6" s="1"/>
  <c r="K50" i="9"/>
  <c r="K12" i="3" s="1"/>
  <c r="L12" i="6" s="1"/>
  <c r="AP48" i="9"/>
  <c r="AN10" i="3" s="1"/>
  <c r="AO10" i="6" s="1"/>
  <c r="AS51" i="9"/>
  <c r="N49" i="9"/>
  <c r="N11" i="3" s="1"/>
  <c r="O11" i="6" s="1"/>
  <c r="AS49" i="9"/>
  <c r="AQ11" i="3" s="1"/>
  <c r="AR11" i="6" s="1"/>
  <c r="AE49" i="9"/>
  <c r="AD11" i="3" s="1"/>
  <c r="AE11" i="6" s="1"/>
  <c r="AE51" i="9"/>
  <c r="AS50" i="9"/>
  <c r="AQ12" i="3" s="1"/>
  <c r="AR12" i="6" s="1"/>
  <c r="AP50" i="9"/>
  <c r="AN12" i="3" s="1"/>
  <c r="AO12" i="6" s="1"/>
  <c r="AP51" i="9"/>
  <c r="AG23" i="9"/>
  <c r="AG24" i="9" s="1"/>
  <c r="AC49" i="9"/>
  <c r="AB11" i="3" s="1"/>
  <c r="AC11" i="6" s="1"/>
  <c r="AC48" i="9"/>
  <c r="AB10" i="3" s="1"/>
  <c r="AC10" i="6" s="1"/>
  <c r="AC51" i="9"/>
  <c r="AC50" i="9"/>
  <c r="AB12" i="3" s="1"/>
  <c r="AC12" i="6" s="1"/>
  <c r="K51" i="9"/>
  <c r="K49" i="9"/>
  <c r="K11" i="3" s="1"/>
  <c r="L11" i="6" s="1"/>
  <c r="AF47" i="9"/>
  <c r="AF48" i="9" s="1"/>
  <c r="AE10" i="3" s="1"/>
  <c r="AH10" i="6" s="1"/>
  <c r="J51" i="9"/>
  <c r="AQ51" i="9"/>
  <c r="J49" i="9"/>
  <c r="J11" i="3" s="1"/>
  <c r="K11" i="6" s="1"/>
  <c r="AQ49" i="9"/>
  <c r="AO11" i="3" s="1"/>
  <c r="AP11" i="6" s="1"/>
  <c r="J48" i="9"/>
  <c r="J10" i="3" s="1"/>
  <c r="K10" i="6" s="1"/>
  <c r="AQ48" i="9"/>
  <c r="AO10" i="3" s="1"/>
  <c r="AP10" i="6" s="1"/>
  <c r="N48" i="9"/>
  <c r="N10" i="3" s="1"/>
  <c r="O10" i="6" s="1"/>
  <c r="F50" i="9"/>
  <c r="F12" i="3" s="1"/>
  <c r="Q43" i="9"/>
  <c r="Q44" i="9" s="1"/>
  <c r="Q9" i="3" s="1"/>
  <c r="T9" i="6" s="1"/>
  <c r="R30" i="6"/>
  <c r="R23" i="9"/>
  <c r="R24" i="9" s="1"/>
  <c r="N51" i="9"/>
  <c r="AF30" i="6"/>
  <c r="M49" i="9"/>
  <c r="M11" i="3" s="1"/>
  <c r="N11" i="6" s="1"/>
  <c r="U15" i="43"/>
  <c r="AC15" i="43" s="1"/>
  <c r="H47" i="3" s="1"/>
  <c r="F48" i="9"/>
  <c r="F10" i="3" s="1"/>
  <c r="M48" i="9"/>
  <c r="M10" i="3" s="1"/>
  <c r="N10" i="6" s="1"/>
  <c r="F49" i="9"/>
  <c r="F11" i="3" s="1"/>
  <c r="AL24" i="6"/>
  <c r="AM25" i="3"/>
  <c r="AL19" i="3"/>
  <c r="AK18" i="6"/>
  <c r="W23" i="6"/>
  <c r="X24" i="3"/>
  <c r="J25" i="6"/>
  <c r="K26" i="3"/>
  <c r="I23" i="6"/>
  <c r="J24" i="3"/>
  <c r="G59" i="6"/>
  <c r="W16" i="6"/>
  <c r="W17" i="3"/>
  <c r="Q14" i="6"/>
  <c r="AL28" i="6"/>
  <c r="AM29" i="3"/>
  <c r="J30" i="3"/>
  <c r="I29" i="6"/>
  <c r="AM6" i="6"/>
  <c r="AL35" i="6"/>
  <c r="AD51" i="9"/>
  <c r="AD50" i="9"/>
  <c r="AC12" i="3" s="1"/>
  <c r="AD12" i="6" s="1"/>
  <c r="AD48" i="9"/>
  <c r="AC10" i="3" s="1"/>
  <c r="AD49" i="9"/>
  <c r="AC11" i="3" s="1"/>
  <c r="AD11" i="6" s="1"/>
  <c r="G49" i="9"/>
  <c r="G11" i="3" s="1"/>
  <c r="H11" i="6" s="1"/>
  <c r="G51" i="9"/>
  <c r="G50" i="9"/>
  <c r="G12" i="3" s="1"/>
  <c r="H12" i="6" s="1"/>
  <c r="G48" i="9"/>
  <c r="G10" i="3" s="1"/>
  <c r="AM14" i="6"/>
  <c r="AG43" i="9"/>
  <c r="AG44" i="9" s="1"/>
  <c r="V15" i="43"/>
  <c r="AL26" i="3"/>
  <c r="AK25" i="6"/>
  <c r="P16" i="43"/>
  <c r="Q16" i="43" s="1"/>
  <c r="R16" i="43"/>
  <c r="M38" i="3"/>
  <c r="L6" i="6"/>
  <c r="K35" i="6"/>
  <c r="K22" i="6"/>
  <c r="L23" i="3"/>
  <c r="AL30" i="3"/>
  <c r="AK29" i="6"/>
  <c r="AL27" i="3"/>
  <c r="AK26" i="6"/>
  <c r="D48" i="44"/>
  <c r="D50" i="44" s="1"/>
  <c r="E62" i="44"/>
  <c r="D58" i="44"/>
  <c r="D59" i="44" s="1"/>
  <c r="J27" i="3"/>
  <c r="I26" i="6"/>
  <c r="D18" i="44"/>
  <c r="F43" i="6"/>
  <c r="D21" i="44"/>
  <c r="D24" i="44" s="1"/>
  <c r="I42" i="27"/>
  <c r="M14" i="6"/>
  <c r="F17" i="43"/>
  <c r="H17" i="43"/>
  <c r="E18" i="43" s="1"/>
  <c r="T18" i="43" s="1"/>
  <c r="AF14" i="43" s="1"/>
  <c r="K39" i="6" s="1"/>
  <c r="X19" i="3"/>
  <c r="W18" i="6"/>
  <c r="AR14" i="3"/>
  <c r="Z23" i="3"/>
  <c r="Y22" i="6"/>
  <c r="G16" i="43"/>
  <c r="H16" i="6"/>
  <c r="I17" i="3"/>
  <c r="W29" i="6"/>
  <c r="X30" i="3"/>
  <c r="AK23" i="6"/>
  <c r="AL24" i="3"/>
  <c r="AL23" i="3"/>
  <c r="AK22" i="6"/>
  <c r="I14" i="6"/>
  <c r="X27" i="6"/>
  <c r="Y28" i="3"/>
  <c r="AM28" i="3"/>
  <c r="AL27" i="6"/>
  <c r="K16" i="3"/>
  <c r="J15" i="6"/>
  <c r="X28" i="6"/>
  <c r="Y29" i="3"/>
  <c r="W24" i="6"/>
  <c r="X25" i="3"/>
  <c r="W14" i="6"/>
  <c r="AO48" i="9"/>
  <c r="AM10" i="3" s="1"/>
  <c r="AN10" i="6" s="1"/>
  <c r="AO50" i="9"/>
  <c r="AM12" i="3" s="1"/>
  <c r="AN12" i="6" s="1"/>
  <c r="AO49" i="9"/>
  <c r="AM11" i="3" s="1"/>
  <c r="AN11" i="6" s="1"/>
  <c r="AO51" i="9"/>
  <c r="AL17" i="3"/>
  <c r="AL16" i="6"/>
  <c r="Q49" i="9"/>
  <c r="Q11" i="3" s="1"/>
  <c r="T11" i="6" s="1"/>
  <c r="Q50" i="9"/>
  <c r="Q12" i="3" s="1"/>
  <c r="T12" i="6" s="1"/>
  <c r="Q48" i="9"/>
  <c r="Q10" i="3" s="1"/>
  <c r="T10" i="6" s="1"/>
  <c r="Q51" i="9"/>
  <c r="U44" i="9"/>
  <c r="K28" i="3"/>
  <c r="J27" i="6"/>
  <c r="X14" i="3"/>
  <c r="J47" i="6"/>
  <c r="AJ10" i="23"/>
  <c r="AN9" i="6"/>
  <c r="R47" i="9"/>
  <c r="V14" i="3"/>
  <c r="L25" i="3"/>
  <c r="K24" i="6"/>
  <c r="AT30" i="6"/>
  <c r="N29" i="3"/>
  <c r="M28" i="6"/>
  <c r="AM15" i="6"/>
  <c r="AN16" i="3"/>
  <c r="F45" i="44"/>
  <c r="AS14" i="6"/>
  <c r="X14" i="6"/>
  <c r="H14" i="3"/>
  <c r="I21" i="6"/>
  <c r="W47" i="6"/>
  <c r="E45" i="44"/>
  <c r="R9" i="6"/>
  <c r="I9" i="27" s="1"/>
  <c r="AL9" i="6"/>
  <c r="AV24" i="9"/>
  <c r="G45" i="44"/>
  <c r="AU43" i="9"/>
  <c r="AV43" i="9" s="1"/>
  <c r="AV44" i="9" s="1"/>
  <c r="AU47" i="9"/>
  <c r="AV47" i="9" s="1"/>
  <c r="W14" i="3"/>
  <c r="U14" i="3"/>
  <c r="P14" i="3"/>
  <c r="AJ14" i="6"/>
  <c r="AI11" i="6"/>
  <c r="Y27" i="3"/>
  <c r="X26" i="6"/>
  <c r="AL14" i="3"/>
  <c r="V21" i="6"/>
  <c r="AJ47" i="6"/>
  <c r="AJ21" i="6" s="1"/>
  <c r="F44" i="44"/>
  <c r="AM50" i="9"/>
  <c r="AM48" i="9"/>
  <c r="AK10" i="3" s="1"/>
  <c r="AL10" i="6" s="1"/>
  <c r="AM49" i="9"/>
  <c r="AM51" i="9"/>
  <c r="X25" i="6"/>
  <c r="Y26" i="3"/>
  <c r="Y14" i="6"/>
  <c r="U51" i="9"/>
  <c r="U48" i="9"/>
  <c r="U50" i="9"/>
  <c r="U49" i="9"/>
  <c r="AH9" i="6"/>
  <c r="V14" i="6"/>
  <c r="L14" i="3"/>
  <c r="AI14" i="3"/>
  <c r="E47" i="44" l="1"/>
  <c r="H59" i="6"/>
  <c r="I31" i="6"/>
  <c r="L20" i="6"/>
  <c r="L37" i="6"/>
  <c r="M46" i="6"/>
  <c r="N46" i="6" s="1"/>
  <c r="N37" i="6" s="1"/>
  <c r="L64" i="6"/>
  <c r="L65" i="6" s="1"/>
  <c r="L19" i="6" s="1"/>
  <c r="L68" i="6"/>
  <c r="L17" i="6" s="1"/>
  <c r="K19" i="3"/>
  <c r="K18" i="6" s="1"/>
  <c r="N20" i="6"/>
  <c r="D12" i="44"/>
  <c r="D14" i="44" s="1"/>
  <c r="O19" i="48"/>
  <c r="P19" i="48" s="1"/>
  <c r="O14" i="48"/>
  <c r="O17" i="48" s="1"/>
  <c r="J16" i="48" s="1"/>
  <c r="J17" i="48" s="1"/>
  <c r="K15" i="48" s="1"/>
  <c r="AA14" i="6"/>
  <c r="AQ14" i="6"/>
  <c r="G15" i="48"/>
  <c r="G17" i="48" s="1"/>
  <c r="E10" i="44"/>
  <c r="G20" i="48"/>
  <c r="G22" i="48" s="1"/>
  <c r="E11" i="44"/>
  <c r="F12" i="48"/>
  <c r="O9" i="48"/>
  <c r="F24" i="48"/>
  <c r="F28" i="48" s="1"/>
  <c r="D29" i="49"/>
  <c r="D30" i="49" s="1"/>
  <c r="D32" i="49" s="1"/>
  <c r="A12" i="49" s="1"/>
  <c r="G11" i="37"/>
  <c r="M18" i="43"/>
  <c r="M19" i="43" s="1"/>
  <c r="AP14" i="3"/>
  <c r="G60" i="6"/>
  <c r="G61" i="6" s="1"/>
  <c r="G32" i="6" s="1"/>
  <c r="G33" i="6" s="1"/>
  <c r="I14" i="3"/>
  <c r="AK14" i="6"/>
  <c r="L14" i="6"/>
  <c r="AB14" i="6"/>
  <c r="J14" i="6"/>
  <c r="Z6" i="6"/>
  <c r="Y35" i="6"/>
  <c r="Z14" i="3"/>
  <c r="AJ14" i="3"/>
  <c r="AH14" i="3"/>
  <c r="AA14" i="3"/>
  <c r="AA16" i="3"/>
  <c r="AA15" i="6" s="1"/>
  <c r="P14" i="6"/>
  <c r="AO14" i="6"/>
  <c r="AE14" i="6"/>
  <c r="Z14" i="6"/>
  <c r="O14" i="3"/>
  <c r="AD14" i="3"/>
  <c r="Y14" i="3"/>
  <c r="N14" i="3"/>
  <c r="R9" i="3"/>
  <c r="F9" i="19" s="1"/>
  <c r="O14" i="6"/>
  <c r="K14" i="6"/>
  <c r="AQ14" i="3"/>
  <c r="AR14" i="6"/>
  <c r="AN14" i="3"/>
  <c r="AF49" i="9"/>
  <c r="AE11" i="3" s="1"/>
  <c r="AH11" i="6" s="1"/>
  <c r="AF50" i="9"/>
  <c r="AE12" i="3" s="1"/>
  <c r="AH12" i="6" s="1"/>
  <c r="AB14" i="3"/>
  <c r="AC14" i="6"/>
  <c r="J14" i="3"/>
  <c r="K14" i="3"/>
  <c r="AF51" i="9"/>
  <c r="AG51" i="9" s="1"/>
  <c r="AG47" i="9"/>
  <c r="AP14" i="6"/>
  <c r="AO14" i="3"/>
  <c r="N14" i="6"/>
  <c r="R43" i="9"/>
  <c r="R44" i="9" s="1"/>
  <c r="V16" i="43"/>
  <c r="M14" i="3"/>
  <c r="T9" i="3"/>
  <c r="AF9" i="3" s="1"/>
  <c r="T44" i="9"/>
  <c r="F25" i="38" s="1"/>
  <c r="R51" i="9"/>
  <c r="AL18" i="6"/>
  <c r="AM19" i="3"/>
  <c r="L26" i="3"/>
  <c r="K25" i="6"/>
  <c r="AM24" i="6"/>
  <c r="AN25" i="3"/>
  <c r="J23" i="6"/>
  <c r="K24" i="3"/>
  <c r="Y24" i="3"/>
  <c r="X23" i="6"/>
  <c r="AM14" i="3"/>
  <c r="U16" i="43"/>
  <c r="AD15" i="43" s="1"/>
  <c r="I47" i="3" s="1"/>
  <c r="R36" i="6"/>
  <c r="R17" i="43"/>
  <c r="P17" i="43"/>
  <c r="Q17" i="43" s="1"/>
  <c r="AD10" i="6"/>
  <c r="AD14" i="6" s="1"/>
  <c r="AC14" i="3"/>
  <c r="AN6" i="6"/>
  <c r="AM35" i="6"/>
  <c r="AL26" i="6"/>
  <c r="AM27" i="3"/>
  <c r="N38" i="3"/>
  <c r="D19" i="44"/>
  <c r="K30" i="3"/>
  <c r="J29" i="6"/>
  <c r="Q14" i="3"/>
  <c r="W16" i="43"/>
  <c r="H10" i="6"/>
  <c r="H14" i="6" s="1"/>
  <c r="G14" i="3"/>
  <c r="AN29" i="3"/>
  <c r="AM28" i="6"/>
  <c r="X17" i="3"/>
  <c r="X16" i="6"/>
  <c r="F54" i="6"/>
  <c r="R43" i="6"/>
  <c r="K27" i="3"/>
  <c r="J26" i="6"/>
  <c r="AL29" i="6"/>
  <c r="AM30" i="3"/>
  <c r="M23" i="3"/>
  <c r="L22" i="6"/>
  <c r="M6" i="6"/>
  <c r="L35" i="6"/>
  <c r="AL25" i="6"/>
  <c r="AM26" i="3"/>
  <c r="Y28" i="6"/>
  <c r="Z29" i="3"/>
  <c r="AM23" i="3"/>
  <c r="AL22" i="6"/>
  <c r="X18" i="6"/>
  <c r="Y19" i="3"/>
  <c r="G17" i="43"/>
  <c r="AL23" i="6"/>
  <c r="AM24" i="3"/>
  <c r="I16" i="6"/>
  <c r="J17" i="3"/>
  <c r="X24" i="6"/>
  <c r="Y25" i="3"/>
  <c r="AN28" i="3"/>
  <c r="AM27" i="6"/>
  <c r="AA23" i="3"/>
  <c r="Z22" i="6"/>
  <c r="H18" i="43"/>
  <c r="E19" i="43" s="1"/>
  <c r="T19" i="43" s="1"/>
  <c r="AG14" i="43" s="1"/>
  <c r="L39" i="6" s="1"/>
  <c r="F18" i="43"/>
  <c r="R49" i="9"/>
  <c r="AI14" i="6"/>
  <c r="R48" i="9"/>
  <c r="K15" i="6"/>
  <c r="L16" i="3"/>
  <c r="Y27" i="6"/>
  <c r="Z28" i="3"/>
  <c r="Y30" i="3"/>
  <c r="X29" i="6"/>
  <c r="AT9" i="6"/>
  <c r="K9" i="27" s="1"/>
  <c r="T12" i="3"/>
  <c r="Y25" i="6"/>
  <c r="Z26" i="3"/>
  <c r="AK12" i="3"/>
  <c r="AG48" i="9"/>
  <c r="T10" i="3"/>
  <c r="AK11" i="3"/>
  <c r="W21" i="6"/>
  <c r="AK47" i="6"/>
  <c r="AK21" i="6" s="1"/>
  <c r="M25" i="3"/>
  <c r="L24" i="6"/>
  <c r="AM16" i="6"/>
  <c r="AM17" i="3"/>
  <c r="T11" i="3"/>
  <c r="T14" i="6"/>
  <c r="R11" i="3"/>
  <c r="F11" i="19" s="1"/>
  <c r="G11" i="6"/>
  <c r="R11" i="6" s="1"/>
  <c r="I11" i="27" s="1"/>
  <c r="AU44" i="9"/>
  <c r="AS9" i="3" s="1"/>
  <c r="AN15" i="6"/>
  <c r="AO16" i="3"/>
  <c r="O29" i="3"/>
  <c r="N28" i="6"/>
  <c r="AK10" i="23"/>
  <c r="K47" i="6"/>
  <c r="AT10" i="6"/>
  <c r="K10" i="27" s="1"/>
  <c r="K27" i="6"/>
  <c r="L28" i="3"/>
  <c r="R10" i="3"/>
  <c r="G10" i="6"/>
  <c r="F14" i="3"/>
  <c r="Z27" i="3"/>
  <c r="Y26" i="6"/>
  <c r="X47" i="6"/>
  <c r="J21" i="6"/>
  <c r="R50" i="9"/>
  <c r="AU49" i="9"/>
  <c r="AS11" i="3" s="1"/>
  <c r="AU48" i="9"/>
  <c r="AU50" i="9"/>
  <c r="AS12" i="3" s="1"/>
  <c r="AU51" i="9"/>
  <c r="AV51" i="9" s="1"/>
  <c r="AN14" i="6"/>
  <c r="G44" i="44"/>
  <c r="R12" i="3"/>
  <c r="F12" i="19" s="1"/>
  <c r="G12" i="6"/>
  <c r="R12" i="6" s="1"/>
  <c r="I12" i="27" s="1"/>
  <c r="F43" i="44" l="1"/>
  <c r="F47" i="44" s="1"/>
  <c r="I59" i="6"/>
  <c r="J31" i="6"/>
  <c r="O46" i="6"/>
  <c r="O64" i="6" s="1"/>
  <c r="O65" i="6" s="1"/>
  <c r="L19" i="3"/>
  <c r="M19" i="3" s="1"/>
  <c r="M20" i="6"/>
  <c r="M64" i="6"/>
  <c r="M65" i="6" s="1"/>
  <c r="N64" i="6"/>
  <c r="N65" i="6" s="1"/>
  <c r="N66" i="6"/>
  <c r="N68" i="6"/>
  <c r="N17" i="6" s="1"/>
  <c r="M37" i="6"/>
  <c r="M68" i="6"/>
  <c r="M17" i="6" s="1"/>
  <c r="M66" i="6"/>
  <c r="O22" i="48"/>
  <c r="J21" i="48" s="1"/>
  <c r="J22" i="48" s="1"/>
  <c r="K20" i="48" s="1"/>
  <c r="D25" i="44"/>
  <c r="D28" i="44" s="1"/>
  <c r="D31" i="44" s="1"/>
  <c r="D37" i="44" s="1"/>
  <c r="P14" i="48"/>
  <c r="P17" i="48" s="1"/>
  <c r="K16" i="48" s="1"/>
  <c r="K17" i="48" s="1"/>
  <c r="L15" i="48" s="1"/>
  <c r="H20" i="48"/>
  <c r="H22" i="48" s="1"/>
  <c r="G11" i="44" s="1"/>
  <c r="F11" i="44"/>
  <c r="G10" i="48"/>
  <c r="G25" i="48" s="1"/>
  <c r="G28" i="48" s="1"/>
  <c r="E9" i="44"/>
  <c r="E12" i="44" s="1"/>
  <c r="H15" i="48"/>
  <c r="H17" i="48" s="1"/>
  <c r="G10" i="44" s="1"/>
  <c r="F10" i="44"/>
  <c r="O12" i="48"/>
  <c r="J11" i="48" s="1"/>
  <c r="P22" i="48"/>
  <c r="K21" i="48" s="1"/>
  <c r="Q19" i="48"/>
  <c r="Q22" i="48" s="1"/>
  <c r="L21" i="48" s="1"/>
  <c r="P9" i="48"/>
  <c r="P12" i="48" s="1"/>
  <c r="K11" i="48" s="1"/>
  <c r="K19" i="43"/>
  <c r="L19" i="43" s="1"/>
  <c r="G62" i="6"/>
  <c r="H57" i="6" s="1"/>
  <c r="H60" i="6" s="1"/>
  <c r="Z35" i="6"/>
  <c r="AA6" i="6"/>
  <c r="AB16" i="3"/>
  <c r="AC16" i="3" s="1"/>
  <c r="AH14" i="6"/>
  <c r="U17" i="43"/>
  <c r="AE15" i="43" s="1"/>
  <c r="J47" i="3" s="1"/>
  <c r="AG50" i="9"/>
  <c r="AE14" i="3"/>
  <c r="U9" i="6"/>
  <c r="AF9" i="6" s="1"/>
  <c r="J9" i="27" s="1"/>
  <c r="AG49" i="9"/>
  <c r="V17" i="43"/>
  <c r="AN24" i="6"/>
  <c r="AO25" i="3"/>
  <c r="AM18" i="6"/>
  <c r="AN19" i="3"/>
  <c r="Z24" i="3"/>
  <c r="Y23" i="6"/>
  <c r="M26" i="3"/>
  <c r="L25" i="6"/>
  <c r="L24" i="3"/>
  <c r="K23" i="6"/>
  <c r="L30" i="3"/>
  <c r="K29" i="6"/>
  <c r="AM26" i="6"/>
  <c r="AN27" i="3"/>
  <c r="AM29" i="6"/>
  <c r="AN30" i="3"/>
  <c r="O38" i="3"/>
  <c r="AO6" i="6"/>
  <c r="AN35" i="6"/>
  <c r="R18" i="43"/>
  <c r="W18" i="43" s="1"/>
  <c r="P18" i="43"/>
  <c r="Q18" i="43" s="1"/>
  <c r="W17" i="43"/>
  <c r="N23" i="3"/>
  <c r="M22" i="6"/>
  <c r="F52" i="6"/>
  <c r="AN28" i="6"/>
  <c r="AO29" i="3"/>
  <c r="AM25" i="6"/>
  <c r="AN26" i="3"/>
  <c r="M35" i="6"/>
  <c r="N6" i="6"/>
  <c r="L27" i="3"/>
  <c r="K26" i="6"/>
  <c r="Y16" i="6"/>
  <c r="Y17" i="3"/>
  <c r="Z19" i="3"/>
  <c r="Y18" i="6"/>
  <c r="AN27" i="6"/>
  <c r="AO28" i="3"/>
  <c r="M20" i="43"/>
  <c r="K20" i="43"/>
  <c r="L20" i="43" s="1"/>
  <c r="M16" i="3"/>
  <c r="L15" i="6"/>
  <c r="G18" i="43"/>
  <c r="Z25" i="3"/>
  <c r="Y24" i="6"/>
  <c r="J16" i="6"/>
  <c r="K17" i="3"/>
  <c r="AM23" i="6"/>
  <c r="AN24" i="3"/>
  <c r="Z28" i="6"/>
  <c r="AA29" i="3"/>
  <c r="AV50" i="9"/>
  <c r="Z30" i="3"/>
  <c r="Y29" i="6"/>
  <c r="AA28" i="3"/>
  <c r="Z27" i="6"/>
  <c r="F19" i="43"/>
  <c r="H19" i="43"/>
  <c r="E20" i="43" s="1"/>
  <c r="T20" i="43" s="1"/>
  <c r="AH14" i="43" s="1"/>
  <c r="M39" i="6" s="1"/>
  <c r="AB23" i="3"/>
  <c r="AA22" i="6"/>
  <c r="AN23" i="3"/>
  <c r="AM22" i="6"/>
  <c r="M28" i="3"/>
  <c r="L27" i="6"/>
  <c r="G9" i="19"/>
  <c r="L47" i="6"/>
  <c r="AL10" i="23"/>
  <c r="AP16" i="3"/>
  <c r="AO15" i="6"/>
  <c r="AN17" i="3"/>
  <c r="AN16" i="6"/>
  <c r="N25" i="3"/>
  <c r="M24" i="6"/>
  <c r="AL11" i="6"/>
  <c r="AT11" i="3"/>
  <c r="H11" i="19" s="1"/>
  <c r="AK14" i="3"/>
  <c r="Z25" i="6"/>
  <c r="AA26" i="3"/>
  <c r="P29" i="3"/>
  <c r="P28" i="6" s="1"/>
  <c r="O28" i="6"/>
  <c r="U11" i="6"/>
  <c r="AF11" i="6" s="1"/>
  <c r="J11" i="27" s="1"/>
  <c r="AF11" i="3"/>
  <c r="G11" i="19" s="1"/>
  <c r="U12" i="6"/>
  <c r="AF12" i="6" s="1"/>
  <c r="J12" i="27" s="1"/>
  <c r="AF12" i="3"/>
  <c r="G12" i="19" s="1"/>
  <c r="AS10" i="3"/>
  <c r="AT10" i="3" s="1"/>
  <c r="H10" i="19" s="1"/>
  <c r="AV48" i="9"/>
  <c r="R10" i="6"/>
  <c r="I10" i="27" s="1"/>
  <c r="I14" i="27" s="1"/>
  <c r="G14" i="6"/>
  <c r="AF10" i="3"/>
  <c r="G10" i="19" s="1"/>
  <c r="U10" i="6"/>
  <c r="AF10" i="6" s="1"/>
  <c r="J10" i="27" s="1"/>
  <c r="AL47" i="6"/>
  <c r="AL21" i="6" s="1"/>
  <c r="X21" i="6"/>
  <c r="Z26" i="6"/>
  <c r="AA27" i="3"/>
  <c r="F10" i="19"/>
  <c r="F14" i="19" s="1"/>
  <c r="G9" i="32" s="1"/>
  <c r="G10" i="32" s="1"/>
  <c r="R14" i="3"/>
  <c r="T14" i="3"/>
  <c r="Y47" i="6"/>
  <c r="K21" i="6"/>
  <c r="AT9" i="3"/>
  <c r="AV49" i="9"/>
  <c r="AL12" i="6"/>
  <c r="AT12" i="6" s="1"/>
  <c r="K12" i="27" s="1"/>
  <c r="AT12" i="3"/>
  <c r="H12" i="19" s="1"/>
  <c r="G43" i="44" l="1"/>
  <c r="G47" i="44" s="1"/>
  <c r="J59" i="6"/>
  <c r="K31" i="6"/>
  <c r="O66" i="6"/>
  <c r="P46" i="6"/>
  <c r="P66" i="6" s="1"/>
  <c r="O68" i="6"/>
  <c r="O17" i="6" s="1"/>
  <c r="O37" i="6"/>
  <c r="O20" i="6"/>
  <c r="L18" i="6"/>
  <c r="O19" i="6"/>
  <c r="N19" i="6"/>
  <c r="M19" i="6"/>
  <c r="K22" i="48"/>
  <c r="L20" i="48" s="1"/>
  <c r="L22" i="48" s="1"/>
  <c r="E28" i="44"/>
  <c r="Q14" i="48"/>
  <c r="Q17" i="48" s="1"/>
  <c r="L16" i="48" s="1"/>
  <c r="L17" i="48" s="1"/>
  <c r="G12" i="48"/>
  <c r="H10" i="48" s="1"/>
  <c r="K26" i="48"/>
  <c r="AF34" i="3" s="1"/>
  <c r="Q9" i="48"/>
  <c r="J12" i="48"/>
  <c r="K10" i="48" s="1"/>
  <c r="K12" i="48" s="1"/>
  <c r="L10" i="48" s="1"/>
  <c r="J26" i="48"/>
  <c r="J28" i="48" s="1"/>
  <c r="R19" i="48"/>
  <c r="U18" i="43"/>
  <c r="AF15" i="43" s="1"/>
  <c r="K47" i="3" s="1"/>
  <c r="H61" i="6"/>
  <c r="H32" i="6" s="1"/>
  <c r="H33" i="6" s="1"/>
  <c r="H34" i="6" s="1"/>
  <c r="AB15" i="6"/>
  <c r="AA35" i="6"/>
  <c r="AB6" i="6"/>
  <c r="Z23" i="6"/>
  <c r="AA24" i="3"/>
  <c r="L23" i="6"/>
  <c r="M24" i="3"/>
  <c r="N26" i="3"/>
  <c r="M25" i="6"/>
  <c r="AN18" i="6"/>
  <c r="AO19" i="3"/>
  <c r="M18" i="6"/>
  <c r="N19" i="3"/>
  <c r="AP25" i="3"/>
  <c r="AO24" i="6"/>
  <c r="V18" i="43"/>
  <c r="Z17" i="3"/>
  <c r="Z16" i="6"/>
  <c r="N35" i="6"/>
  <c r="O6" i="6"/>
  <c r="AO26" i="3"/>
  <c r="AN25" i="6"/>
  <c r="N22" i="6"/>
  <c r="O23" i="3"/>
  <c r="L26" i="6"/>
  <c r="M27" i="3"/>
  <c r="AO35" i="6"/>
  <c r="AP6" i="6"/>
  <c r="AO27" i="3"/>
  <c r="AN26" i="6"/>
  <c r="L29" i="6"/>
  <c r="M30" i="3"/>
  <c r="R19" i="43"/>
  <c r="W19" i="43" s="1"/>
  <c r="P19" i="43"/>
  <c r="Q19" i="43" s="1"/>
  <c r="AO28" i="6"/>
  <c r="AP29" i="3"/>
  <c r="P38" i="3"/>
  <c r="AO30" i="3"/>
  <c r="AN29" i="6"/>
  <c r="G19" i="43"/>
  <c r="AA30" i="3"/>
  <c r="Z29" i="6"/>
  <c r="AO24" i="3"/>
  <c r="AN23" i="6"/>
  <c r="AS14" i="3"/>
  <c r="AC23" i="3"/>
  <c r="AB22" i="6"/>
  <c r="M21" i="43"/>
  <c r="K21" i="43"/>
  <c r="L21" i="43" s="1"/>
  <c r="AF14" i="3"/>
  <c r="AN22" i="6"/>
  <c r="AO23" i="3"/>
  <c r="AB28" i="3"/>
  <c r="AA27" i="6"/>
  <c r="AA28" i="6"/>
  <c r="AB29" i="3"/>
  <c r="K16" i="6"/>
  <c r="L17" i="3"/>
  <c r="Z24" i="6"/>
  <c r="AA25" i="3"/>
  <c r="F20" i="43"/>
  <c r="H20" i="43"/>
  <c r="E21" i="43" s="1"/>
  <c r="T21" i="43" s="1"/>
  <c r="AI14" i="43" s="1"/>
  <c r="N39" i="6" s="1"/>
  <c r="M15" i="6"/>
  <c r="N16" i="3"/>
  <c r="AO27" i="6"/>
  <c r="AP28" i="3"/>
  <c r="Z18" i="6"/>
  <c r="AA19" i="3"/>
  <c r="R14" i="6"/>
  <c r="G34" i="6"/>
  <c r="AA25" i="6"/>
  <c r="AB26" i="3"/>
  <c r="AL14" i="6"/>
  <c r="AT11" i="6"/>
  <c r="K11" i="27" s="1"/>
  <c r="K14" i="27" s="1"/>
  <c r="AO17" i="3"/>
  <c r="AO16" i="6"/>
  <c r="AP15" i="6"/>
  <c r="AQ16" i="3"/>
  <c r="AM10" i="23"/>
  <c r="M47" i="6"/>
  <c r="J14" i="27"/>
  <c r="Q29" i="3"/>
  <c r="Q28" i="6" s="1"/>
  <c r="R28" i="6" s="1"/>
  <c r="I28" i="27" s="1"/>
  <c r="U14" i="6"/>
  <c r="AD16" i="3"/>
  <c r="AC15" i="6"/>
  <c r="Z47" i="6"/>
  <c r="L21" i="6"/>
  <c r="H9" i="19"/>
  <c r="H14" i="19" s="1"/>
  <c r="I9" i="32" s="1"/>
  <c r="I10" i="32" s="1"/>
  <c r="AT14" i="3"/>
  <c r="N24" i="6"/>
  <c r="O25" i="3"/>
  <c r="AM47" i="6"/>
  <c r="AM21" i="6" s="1"/>
  <c r="Y21" i="6"/>
  <c r="AB27" i="3"/>
  <c r="AA26" i="6"/>
  <c r="G14" i="19"/>
  <c r="H9" i="32" s="1"/>
  <c r="H10" i="32" s="1"/>
  <c r="N28" i="3"/>
  <c r="M27" i="6"/>
  <c r="K59" i="6" l="1"/>
  <c r="L31" i="6"/>
  <c r="Q46" i="6"/>
  <c r="Q37" i="6" s="1"/>
  <c r="P37" i="6"/>
  <c r="P20" i="6"/>
  <c r="P68" i="6"/>
  <c r="P17" i="6" s="1"/>
  <c r="P64" i="6"/>
  <c r="P65" i="6" s="1"/>
  <c r="P19" i="6" s="1"/>
  <c r="Q66" i="6"/>
  <c r="R14" i="48"/>
  <c r="R17" i="48" s="1"/>
  <c r="H12" i="48"/>
  <c r="G9" i="44" s="1"/>
  <c r="G12" i="44" s="1"/>
  <c r="H25" i="48"/>
  <c r="H28" i="48" s="1"/>
  <c r="F9" i="44"/>
  <c r="F12" i="44" s="1"/>
  <c r="E13" i="44"/>
  <c r="E14" i="44" s="1"/>
  <c r="F30" i="48" s="1"/>
  <c r="R34" i="3"/>
  <c r="X34" i="3"/>
  <c r="AB34" i="3"/>
  <c r="AD34" i="3"/>
  <c r="AC34" i="3"/>
  <c r="T34" i="3"/>
  <c r="Y34" i="3"/>
  <c r="AA34" i="3"/>
  <c r="W34" i="3"/>
  <c r="G34" i="19"/>
  <c r="V34" i="3"/>
  <c r="Z34" i="3"/>
  <c r="U34" i="3"/>
  <c r="Q12" i="48"/>
  <c r="L11" i="48" s="1"/>
  <c r="L26" i="48" s="1"/>
  <c r="AT34" i="3" s="1"/>
  <c r="R9" i="48"/>
  <c r="R12" i="48" s="1"/>
  <c r="H62" i="6"/>
  <c r="I57" i="6" s="1"/>
  <c r="I60" i="6" s="1"/>
  <c r="Q68" i="6"/>
  <c r="Q17" i="6" s="1"/>
  <c r="Q64" i="6"/>
  <c r="Q65" i="6" s="1"/>
  <c r="AB35" i="6"/>
  <c r="AC6" i="6"/>
  <c r="N24" i="3"/>
  <c r="M23" i="6"/>
  <c r="O19" i="3"/>
  <c r="N18" i="6"/>
  <c r="N25" i="6"/>
  <c r="O26" i="3"/>
  <c r="AP24" i="6"/>
  <c r="AQ25" i="3"/>
  <c r="AO18" i="6"/>
  <c r="AP19" i="3"/>
  <c r="AA23" i="6"/>
  <c r="AB24" i="3"/>
  <c r="Q38" i="3"/>
  <c r="AP28" i="6"/>
  <c r="AQ29" i="3"/>
  <c r="M29" i="6"/>
  <c r="N30" i="3"/>
  <c r="AQ6" i="6"/>
  <c r="AP35" i="6"/>
  <c r="P23" i="3"/>
  <c r="P22" i="6" s="1"/>
  <c r="O22" i="6"/>
  <c r="U19" i="43"/>
  <c r="AG15" i="43" s="1"/>
  <c r="L47" i="3" s="1"/>
  <c r="R20" i="43"/>
  <c r="W20" i="43" s="1"/>
  <c r="P20" i="43"/>
  <c r="Q20" i="43" s="1"/>
  <c r="AA16" i="6"/>
  <c r="AA17" i="3"/>
  <c r="V19" i="43"/>
  <c r="AO29" i="6"/>
  <c r="AP30" i="3"/>
  <c r="O35" i="6"/>
  <c r="P6" i="6"/>
  <c r="AP27" i="3"/>
  <c r="AO26" i="6"/>
  <c r="N27" i="3"/>
  <c r="M26" i="6"/>
  <c r="AO25" i="6"/>
  <c r="AP26" i="3"/>
  <c r="G20" i="43"/>
  <c r="AB30" i="3"/>
  <c r="AA29" i="6"/>
  <c r="AA18" i="6"/>
  <c r="AB19" i="3"/>
  <c r="O16" i="3"/>
  <c r="N15" i="6"/>
  <c r="AA24" i="6"/>
  <c r="AB25" i="3"/>
  <c r="AC28" i="3"/>
  <c r="AB27" i="6"/>
  <c r="K22" i="43"/>
  <c r="L22" i="43" s="1"/>
  <c r="M22" i="43"/>
  <c r="AO23" i="6"/>
  <c r="AP24" i="3"/>
  <c r="AB28" i="6"/>
  <c r="AC29" i="3"/>
  <c r="AP23" i="3"/>
  <c r="AO22" i="6"/>
  <c r="AP27" i="6"/>
  <c r="AQ28" i="3"/>
  <c r="H21" i="43"/>
  <c r="E22" i="43" s="1"/>
  <c r="T22" i="43" s="1"/>
  <c r="AJ14" i="43" s="1"/>
  <c r="O39" i="6" s="1"/>
  <c r="F21" i="43"/>
  <c r="M17" i="3"/>
  <c r="L16" i="6"/>
  <c r="AC22" i="6"/>
  <c r="AD23" i="3"/>
  <c r="AD22" i="6" s="1"/>
  <c r="P25" i="3"/>
  <c r="O24" i="6"/>
  <c r="N27" i="6"/>
  <c r="O28" i="3"/>
  <c r="AD15" i="6"/>
  <c r="AE16" i="3"/>
  <c r="AF14" i="6"/>
  <c r="AT14" i="6"/>
  <c r="AA47" i="6"/>
  <c r="M21" i="6"/>
  <c r="AQ15" i="6"/>
  <c r="AR16" i="3"/>
  <c r="AB26" i="6"/>
  <c r="AC27" i="3"/>
  <c r="Z21" i="6"/>
  <c r="AN47" i="6"/>
  <c r="AN21" i="6" s="1"/>
  <c r="N47" i="6"/>
  <c r="AN10" i="23"/>
  <c r="AP17" i="3"/>
  <c r="AP16" i="6"/>
  <c r="AC26" i="3"/>
  <c r="AB25" i="6"/>
  <c r="T46" i="6" l="1"/>
  <c r="L59" i="6"/>
  <c r="M31" i="6"/>
  <c r="M59" i="6" s="1"/>
  <c r="R17" i="6"/>
  <c r="R37" i="6"/>
  <c r="I36" i="27" s="1"/>
  <c r="E67" i="44" s="1"/>
  <c r="E68" i="44" s="1"/>
  <c r="F66" i="44" s="1"/>
  <c r="Q19" i="6"/>
  <c r="R19" i="6" s="1"/>
  <c r="AF17" i="6"/>
  <c r="T20" i="6"/>
  <c r="F29" i="48"/>
  <c r="L34" i="3"/>
  <c r="F34" i="3"/>
  <c r="M34" i="3"/>
  <c r="G34" i="3"/>
  <c r="P34" i="3"/>
  <c r="J34" i="3"/>
  <c r="H34" i="3"/>
  <c r="F34" i="19"/>
  <c r="O34" i="3"/>
  <c r="N34" i="3"/>
  <c r="K34" i="3"/>
  <c r="I34" i="3"/>
  <c r="K25" i="48"/>
  <c r="AE34" i="3"/>
  <c r="AP34" i="3"/>
  <c r="AH34" i="3"/>
  <c r="H34" i="19"/>
  <c r="AI34" i="3"/>
  <c r="AJ34" i="3"/>
  <c r="AL34" i="3"/>
  <c r="AO34" i="3"/>
  <c r="AQ34" i="3"/>
  <c r="AN34" i="3"/>
  <c r="AM34" i="3"/>
  <c r="AR34" i="3"/>
  <c r="AK34" i="3"/>
  <c r="L12" i="48"/>
  <c r="I61" i="6"/>
  <c r="I32" i="6" s="1"/>
  <c r="I33" i="6" s="1"/>
  <c r="I34" i="6" s="1"/>
  <c r="T68" i="6"/>
  <c r="T17" i="6" s="1"/>
  <c r="T64" i="6"/>
  <c r="T65" i="6" s="1"/>
  <c r="AC35" i="6"/>
  <c r="AD6" i="6"/>
  <c r="P26" i="3"/>
  <c r="P25" i="6" s="1"/>
  <c r="O25" i="6"/>
  <c r="Q23" i="3"/>
  <c r="Q22" i="6" s="1"/>
  <c r="R22" i="6" s="1"/>
  <c r="I22" i="27" s="1"/>
  <c r="N23" i="6"/>
  <c r="O24" i="3"/>
  <c r="AQ19" i="3"/>
  <c r="AP18" i="6"/>
  <c r="AE23" i="3"/>
  <c r="AE22" i="6" s="1"/>
  <c r="AF22" i="6" s="1"/>
  <c r="J22" i="27" s="1"/>
  <c r="AC24" i="3"/>
  <c r="AB23" i="6"/>
  <c r="AQ24" i="6"/>
  <c r="AR25" i="3"/>
  <c r="AR24" i="6" s="1"/>
  <c r="O18" i="6"/>
  <c r="P19" i="3"/>
  <c r="P18" i="6" s="1"/>
  <c r="U20" i="43"/>
  <c r="AH15" i="43" s="1"/>
  <c r="M47" i="3" s="1"/>
  <c r="O27" i="3"/>
  <c r="N26" i="6"/>
  <c r="AQ27" i="3"/>
  <c r="AP26" i="6"/>
  <c r="AB16" i="6"/>
  <c r="AB17" i="3"/>
  <c r="N29" i="6"/>
  <c r="O30" i="3"/>
  <c r="V20" i="43"/>
  <c r="P35" i="6"/>
  <c r="Q6" i="6"/>
  <c r="AQ30" i="3"/>
  <c r="AP29" i="6"/>
  <c r="T38" i="3"/>
  <c r="AQ35" i="6"/>
  <c r="AR6" i="6"/>
  <c r="AQ28" i="6"/>
  <c r="AR29" i="3"/>
  <c r="AR28" i="6" s="1"/>
  <c r="AP25" i="6"/>
  <c r="AQ26" i="3"/>
  <c r="R21" i="43"/>
  <c r="P21" i="43"/>
  <c r="Q21" i="43" s="1"/>
  <c r="F22" i="43"/>
  <c r="H22" i="43"/>
  <c r="E23" i="43" s="1"/>
  <c r="T23" i="43" s="1"/>
  <c r="AK14" i="43" s="1"/>
  <c r="P39" i="6" s="1"/>
  <c r="AQ23" i="3"/>
  <c r="AP22" i="6"/>
  <c r="AD28" i="3"/>
  <c r="AC27" i="6"/>
  <c r="AB18" i="6"/>
  <c r="AC19" i="3"/>
  <c r="AD29" i="3"/>
  <c r="AC28" i="6"/>
  <c r="K23" i="43"/>
  <c r="L23" i="43" s="1"/>
  <c r="M23" i="43"/>
  <c r="G21" i="43"/>
  <c r="AR28" i="3"/>
  <c r="AR27" i="6" s="1"/>
  <c r="AQ27" i="6"/>
  <c r="AB24" i="6"/>
  <c r="AC25" i="3"/>
  <c r="P16" i="3"/>
  <c r="O15" i="6"/>
  <c r="M16" i="6"/>
  <c r="N17" i="3"/>
  <c r="AP23" i="6"/>
  <c r="AQ24" i="3"/>
  <c r="AC30" i="3"/>
  <c r="AB29" i="6"/>
  <c r="AB47" i="6"/>
  <c r="N21" i="6"/>
  <c r="AR15" i="6"/>
  <c r="AS16" i="3"/>
  <c r="AA21" i="6"/>
  <c r="AO47" i="6"/>
  <c r="AO21" i="6" s="1"/>
  <c r="AD26" i="3"/>
  <c r="AC25" i="6"/>
  <c r="AQ17" i="3"/>
  <c r="AQ16" i="6"/>
  <c r="P28" i="3"/>
  <c r="O27" i="6"/>
  <c r="P24" i="6"/>
  <c r="Q25" i="3"/>
  <c r="Q24" i="6" s="1"/>
  <c r="AE15" i="6"/>
  <c r="AO10" i="23"/>
  <c r="O47" i="6"/>
  <c r="AD27" i="3"/>
  <c r="AC26" i="6"/>
  <c r="T66" i="6" l="1"/>
  <c r="AF19" i="6"/>
  <c r="AF20" i="6"/>
  <c r="T37" i="6"/>
  <c r="U46" i="6"/>
  <c r="N31" i="6"/>
  <c r="T31" i="6"/>
  <c r="E49" i="44"/>
  <c r="T19" i="6"/>
  <c r="U20" i="6"/>
  <c r="U66" i="6"/>
  <c r="K28" i="48"/>
  <c r="F13" i="44" s="1"/>
  <c r="F14" i="44" s="1"/>
  <c r="G30" i="48" s="1"/>
  <c r="U37" i="6"/>
  <c r="Q34" i="3"/>
  <c r="AS34" i="3"/>
  <c r="I62" i="6"/>
  <c r="J57" i="6" s="1"/>
  <c r="J60" i="6" s="1"/>
  <c r="J61" i="6" s="1"/>
  <c r="J32" i="6" s="1"/>
  <c r="J33" i="6" s="1"/>
  <c r="J34" i="6" s="1"/>
  <c r="K61" i="6"/>
  <c r="K32" i="6" s="1"/>
  <c r="K33" i="6" s="1"/>
  <c r="K34" i="6" s="1"/>
  <c r="J17" i="27"/>
  <c r="AF18" i="3"/>
  <c r="AE6" i="6"/>
  <c r="AD35" i="6"/>
  <c r="AS25" i="3"/>
  <c r="AS24" i="6" s="1"/>
  <c r="AT24" i="6" s="1"/>
  <c r="K24" i="27" s="1"/>
  <c r="Q26" i="3"/>
  <c r="Q25" i="6" s="1"/>
  <c r="R25" i="6" s="1"/>
  <c r="I25" i="27" s="1"/>
  <c r="AC23" i="6"/>
  <c r="AD24" i="3"/>
  <c r="AQ18" i="6"/>
  <c r="AR19" i="3"/>
  <c r="AR18" i="6" s="1"/>
  <c r="O23" i="6"/>
  <c r="P24" i="3"/>
  <c r="P23" i="6" s="1"/>
  <c r="Q19" i="3"/>
  <c r="Q18" i="6" s="1"/>
  <c r="V21" i="43"/>
  <c r="U21" i="43"/>
  <c r="AI15" i="43" s="1"/>
  <c r="N47" i="3" s="1"/>
  <c r="AS6" i="6"/>
  <c r="AR35" i="6"/>
  <c r="AR27" i="3"/>
  <c r="AR26" i="6" s="1"/>
  <c r="AQ26" i="6"/>
  <c r="AS29" i="3"/>
  <c r="AS28" i="6" s="1"/>
  <c r="AT28" i="6" s="1"/>
  <c r="K28" i="27" s="1"/>
  <c r="AQ29" i="6"/>
  <c r="AR30" i="3"/>
  <c r="AR29" i="6" s="1"/>
  <c r="AC16" i="6"/>
  <c r="AC17" i="3"/>
  <c r="R22" i="43"/>
  <c r="P22" i="43"/>
  <c r="Q22" i="43" s="1"/>
  <c r="W21" i="43"/>
  <c r="AQ25" i="6"/>
  <c r="AR26" i="3"/>
  <c r="U38" i="3"/>
  <c r="Q35" i="6"/>
  <c r="R35" i="6" s="1"/>
  <c r="I33" i="27" s="1"/>
  <c r="P30" i="3"/>
  <c r="O29" i="6"/>
  <c r="O26" i="6"/>
  <c r="P27" i="3"/>
  <c r="O17" i="3"/>
  <c r="N16" i="6"/>
  <c r="AC24" i="6"/>
  <c r="AD25" i="3"/>
  <c r="AD24" i="6" s="1"/>
  <c r="AD27" i="6"/>
  <c r="AE28" i="3"/>
  <c r="AE27" i="6" s="1"/>
  <c r="AR24" i="3"/>
  <c r="AR23" i="6" s="1"/>
  <c r="AQ23" i="6"/>
  <c r="AD28" i="6"/>
  <c r="AE29" i="3"/>
  <c r="AE28" i="6" s="1"/>
  <c r="AD19" i="3"/>
  <c r="AC18" i="6"/>
  <c r="F23" i="43"/>
  <c r="H23" i="43"/>
  <c r="E24" i="43" s="1"/>
  <c r="AS28" i="3"/>
  <c r="AS27" i="6" s="1"/>
  <c r="AT27" i="6" s="1"/>
  <c r="K27" i="27" s="1"/>
  <c r="K24" i="43"/>
  <c r="L24" i="43" s="1"/>
  <c r="M24" i="43"/>
  <c r="G22" i="43"/>
  <c r="AC29" i="6"/>
  <c r="AD30" i="3"/>
  <c r="AD29" i="6" s="1"/>
  <c r="P15" i="6"/>
  <c r="Q16" i="3"/>
  <c r="Q15" i="6" s="1"/>
  <c r="AQ22" i="6"/>
  <c r="AR23" i="3"/>
  <c r="AP10" i="23"/>
  <c r="Q47" i="6" s="1"/>
  <c r="AE47" i="6" s="1"/>
  <c r="AS47" i="6" s="1"/>
  <c r="P47" i="6"/>
  <c r="AD26" i="6"/>
  <c r="AE27" i="3"/>
  <c r="AE26" i="6" s="1"/>
  <c r="AR17" i="3"/>
  <c r="AR16" i="6"/>
  <c r="AS15" i="6"/>
  <c r="O21" i="6"/>
  <c r="AC47" i="6"/>
  <c r="AF15" i="6"/>
  <c r="AP47" i="6"/>
  <c r="AP21" i="6" s="1"/>
  <c r="AB21" i="6"/>
  <c r="P27" i="6"/>
  <c r="Q28" i="3"/>
  <c r="Q27" i="6" s="1"/>
  <c r="AD25" i="6"/>
  <c r="AE26" i="3"/>
  <c r="AE25" i="6" s="1"/>
  <c r="R24" i="6"/>
  <c r="I24" i="27" s="1"/>
  <c r="J20" i="27" l="1"/>
  <c r="V46" i="6"/>
  <c r="U68" i="6"/>
  <c r="U17" i="6" s="1"/>
  <c r="U64" i="6"/>
  <c r="U65" i="6" s="1"/>
  <c r="N59" i="6"/>
  <c r="U31" i="6"/>
  <c r="O31" i="6"/>
  <c r="R18" i="6"/>
  <c r="I18" i="27" s="1"/>
  <c r="U19" i="6"/>
  <c r="V20" i="6"/>
  <c r="V66" i="6"/>
  <c r="G29" i="48"/>
  <c r="L25" i="48"/>
  <c r="L28" i="48" s="1"/>
  <c r="G13" i="44" s="1"/>
  <c r="G14" i="44" s="1"/>
  <c r="H30" i="48" s="1"/>
  <c r="V37" i="6"/>
  <c r="J62" i="6"/>
  <c r="K57" i="6" s="1"/>
  <c r="K60" i="6" s="1"/>
  <c r="K62" i="6" s="1"/>
  <c r="L57" i="6" s="1"/>
  <c r="L60" i="6" s="1"/>
  <c r="L61" i="6" s="1"/>
  <c r="L32" i="6" s="1"/>
  <c r="L33" i="6" s="1"/>
  <c r="L34" i="6" s="1"/>
  <c r="T18" i="3"/>
  <c r="G18" i="19"/>
  <c r="AE35" i="6"/>
  <c r="AF35" i="6" s="1"/>
  <c r="J33" i="27" s="1"/>
  <c r="AE25" i="3"/>
  <c r="AE24" i="6" s="1"/>
  <c r="AF24" i="6" s="1"/>
  <c r="J24" i="27" s="1"/>
  <c r="T24" i="43"/>
  <c r="AL14" i="43" s="1"/>
  <c r="Q39" i="6" s="1"/>
  <c r="R39" i="6" s="1"/>
  <c r="I38" i="27" s="1"/>
  <c r="M17" i="49" s="1"/>
  <c r="Q24" i="3"/>
  <c r="Q23" i="6" s="1"/>
  <c r="R23" i="6" s="1"/>
  <c r="I23" i="27" s="1"/>
  <c r="AD23" i="6"/>
  <c r="AE24" i="3"/>
  <c r="AE23" i="6" s="1"/>
  <c r="AF28" i="6"/>
  <c r="J28" i="27" s="1"/>
  <c r="T59" i="6"/>
  <c r="AS19" i="3"/>
  <c r="AS18" i="6" s="1"/>
  <c r="AT18" i="6" s="1"/>
  <c r="K18" i="27" s="1"/>
  <c r="V38" i="3"/>
  <c r="P23" i="43"/>
  <c r="Q23" i="43" s="1"/>
  <c r="R23" i="43"/>
  <c r="W23" i="43" s="1"/>
  <c r="AS35" i="6"/>
  <c r="AT35" i="6" s="1"/>
  <c r="K33" i="27" s="1"/>
  <c r="U22" i="43"/>
  <c r="AJ15" i="43" s="1"/>
  <c r="O47" i="3" s="1"/>
  <c r="AS24" i="3"/>
  <c r="AS23" i="6" s="1"/>
  <c r="AT23" i="6" s="1"/>
  <c r="K23" i="27" s="1"/>
  <c r="AS27" i="3"/>
  <c r="AS26" i="6" s="1"/>
  <c r="AT26" i="6" s="1"/>
  <c r="K26" i="27" s="1"/>
  <c r="AD16" i="6"/>
  <c r="AD17" i="3"/>
  <c r="P29" i="6"/>
  <c r="Q30" i="3"/>
  <c r="Q29" i="6" s="1"/>
  <c r="P26" i="6"/>
  <c r="Q27" i="3"/>
  <c r="Q26" i="6" s="1"/>
  <c r="R15" i="6"/>
  <c r="I15" i="27" s="1"/>
  <c r="V22" i="43"/>
  <c r="W22" i="43"/>
  <c r="AS30" i="3"/>
  <c r="AS29" i="6" s="1"/>
  <c r="AT29" i="6" s="1"/>
  <c r="K29" i="27" s="1"/>
  <c r="AR25" i="6"/>
  <c r="AS26" i="3"/>
  <c r="AS25" i="6" s="1"/>
  <c r="K25" i="43"/>
  <c r="L25" i="43" s="1"/>
  <c r="M25" i="43"/>
  <c r="F24" i="43"/>
  <c r="H24" i="43"/>
  <c r="E25" i="43" s="1"/>
  <c r="AR22" i="6"/>
  <c r="AS23" i="3"/>
  <c r="AS22" i="6" s="1"/>
  <c r="G23" i="43"/>
  <c r="AF27" i="6"/>
  <c r="J27" i="27" s="1"/>
  <c r="AE30" i="3"/>
  <c r="AE29" i="6" s="1"/>
  <c r="AF29" i="6" s="1"/>
  <c r="J29" i="27" s="1"/>
  <c r="AD18" i="6"/>
  <c r="AE19" i="3"/>
  <c r="AE18" i="6" s="1"/>
  <c r="P17" i="3"/>
  <c r="O16" i="6"/>
  <c r="J15" i="27"/>
  <c r="AS16" i="6"/>
  <c r="AS17" i="3"/>
  <c r="AF25" i="6"/>
  <c r="J25" i="27" s="1"/>
  <c r="AT15" i="6"/>
  <c r="AF26" i="6"/>
  <c r="J26" i="27" s="1"/>
  <c r="AD47" i="6"/>
  <c r="P21" i="6"/>
  <c r="Q21" i="6" s="1"/>
  <c r="R21" i="6" s="1"/>
  <c r="I21" i="27" s="1"/>
  <c r="AQ47" i="6"/>
  <c r="AQ21" i="6" s="1"/>
  <c r="AC21" i="6"/>
  <c r="R27" i="6"/>
  <c r="I27" i="27" s="1"/>
  <c r="V64" i="6" l="1"/>
  <c r="V65" i="6" s="1"/>
  <c r="V68" i="6"/>
  <c r="V17" i="6" s="1"/>
  <c r="W46" i="6"/>
  <c r="V31" i="6"/>
  <c r="U59" i="6"/>
  <c r="O59" i="6"/>
  <c r="P31" i="6"/>
  <c r="P59" i="6" s="1"/>
  <c r="W20" i="6"/>
  <c r="W66" i="6"/>
  <c r="V19" i="6"/>
  <c r="H29" i="48"/>
  <c r="W37" i="6"/>
  <c r="L62" i="6"/>
  <c r="M57" i="6" s="1"/>
  <c r="M60" i="6" s="1"/>
  <c r="M61" i="6" s="1"/>
  <c r="M32" i="6" s="1"/>
  <c r="M33" i="6" s="1"/>
  <c r="M34" i="6" s="1"/>
  <c r="U18" i="3"/>
  <c r="V18" i="3" s="1"/>
  <c r="W18" i="3" s="1"/>
  <c r="X18" i="3" s="1"/>
  <c r="Y18" i="3" s="1"/>
  <c r="Z18" i="3" s="1"/>
  <c r="AA18" i="3" s="1"/>
  <c r="AB18" i="3" s="1"/>
  <c r="AC18" i="3" s="1"/>
  <c r="AD18" i="3" s="1"/>
  <c r="T25" i="43"/>
  <c r="AO14" i="43" s="1"/>
  <c r="T39" i="6" s="1"/>
  <c r="R26" i="6"/>
  <c r="I26" i="27" s="1"/>
  <c r="AF23" i="6"/>
  <c r="J23" i="27" s="1"/>
  <c r="AT25" i="6"/>
  <c r="K25" i="27" s="1"/>
  <c r="AF18" i="6"/>
  <c r="J18" i="27" s="1"/>
  <c r="R29" i="6"/>
  <c r="I29" i="27" s="1"/>
  <c r="U23" i="43"/>
  <c r="AK15" i="43" s="1"/>
  <c r="P47" i="3" s="1"/>
  <c r="V23" i="43"/>
  <c r="W38" i="3"/>
  <c r="AT22" i="6"/>
  <c r="K22" i="27" s="1"/>
  <c r="AE16" i="6"/>
  <c r="AE17" i="3"/>
  <c r="AH16" i="6" s="1"/>
  <c r="AT16" i="6" s="1"/>
  <c r="K16" i="27" s="1"/>
  <c r="P24" i="43"/>
  <c r="Q24" i="43" s="1"/>
  <c r="R24" i="43"/>
  <c r="W24" i="43" s="1"/>
  <c r="E22" i="44" s="1"/>
  <c r="M26" i="43"/>
  <c r="K26" i="43"/>
  <c r="L26" i="43" s="1"/>
  <c r="H25" i="43"/>
  <c r="E26" i="43" s="1"/>
  <c r="F25" i="43"/>
  <c r="Q17" i="3"/>
  <c r="P16" i="6"/>
  <c r="G24" i="43"/>
  <c r="K15" i="27"/>
  <c r="AD21" i="6"/>
  <c r="AE21" i="6" s="1"/>
  <c r="AF21" i="6" s="1"/>
  <c r="J21" i="27" s="1"/>
  <c r="AR47" i="6"/>
  <c r="AR21" i="6" s="1"/>
  <c r="AS21" i="6" s="1"/>
  <c r="AT21" i="6" s="1"/>
  <c r="K21" i="27" s="1"/>
  <c r="W64" i="6" l="1"/>
  <c r="W65" i="6" s="1"/>
  <c r="X46" i="6"/>
  <c r="W68" i="6"/>
  <c r="W17" i="6" s="1"/>
  <c r="V59" i="6"/>
  <c r="W31" i="6"/>
  <c r="X20" i="6"/>
  <c r="M62" i="6"/>
  <c r="N57" i="6" s="1"/>
  <c r="N60" i="6" s="1"/>
  <c r="N61" i="6"/>
  <c r="N32" i="6" s="1"/>
  <c r="N33" i="6" s="1"/>
  <c r="N34" i="6" s="1"/>
  <c r="AE18" i="3"/>
  <c r="V24" i="43"/>
  <c r="T26" i="43"/>
  <c r="AP14" i="43" s="1"/>
  <c r="U39" i="6" s="1"/>
  <c r="U24" i="43"/>
  <c r="AL15" i="43" s="1"/>
  <c r="Q47" i="3" s="1"/>
  <c r="P25" i="43"/>
  <c r="Q25" i="43" s="1"/>
  <c r="R25" i="43"/>
  <c r="X38" i="3"/>
  <c r="G25" i="43"/>
  <c r="F26" i="43"/>
  <c r="H26" i="43"/>
  <c r="E27" i="43" s="1"/>
  <c r="T16" i="6"/>
  <c r="Q16" i="6"/>
  <c r="M27" i="43"/>
  <c r="K27" i="43"/>
  <c r="L27" i="43" s="1"/>
  <c r="W19" i="6" l="1"/>
  <c r="X66" i="6"/>
  <c r="X37" i="6"/>
  <c r="X68" i="6"/>
  <c r="X17" i="6" s="1"/>
  <c r="X64" i="6"/>
  <c r="X65" i="6" s="1"/>
  <c r="Y46" i="6"/>
  <c r="X31" i="6"/>
  <c r="W59" i="6"/>
  <c r="Y20" i="6"/>
  <c r="N62" i="6"/>
  <c r="O57" i="6" s="1"/>
  <c r="O60" i="6" s="1"/>
  <c r="O61" i="6" s="1"/>
  <c r="O32" i="6" s="1"/>
  <c r="O33" i="6" s="1"/>
  <c r="O34" i="6" s="1"/>
  <c r="V25" i="43"/>
  <c r="T27" i="43"/>
  <c r="AQ14" i="43" s="1"/>
  <c r="V39" i="6" s="1"/>
  <c r="U25" i="43"/>
  <c r="AO15" i="43" s="1"/>
  <c r="T47" i="3" s="1"/>
  <c r="Y38" i="3"/>
  <c r="R26" i="43"/>
  <c r="W26" i="43" s="1"/>
  <c r="P26" i="43"/>
  <c r="Q26" i="43" s="1"/>
  <c r="W25" i="43"/>
  <c r="F27" i="43"/>
  <c r="H27" i="43"/>
  <c r="E28" i="43" s="1"/>
  <c r="R16" i="6"/>
  <c r="G26" i="43"/>
  <c r="K28" i="43"/>
  <c r="L28" i="43" s="1"/>
  <c r="M28" i="43"/>
  <c r="AF16" i="6"/>
  <c r="X19" i="6" l="1"/>
  <c r="Y66" i="6"/>
  <c r="Y37" i="6"/>
  <c r="Y68" i="6"/>
  <c r="Y17" i="6" s="1"/>
  <c r="Y64" i="6"/>
  <c r="Y65" i="6" s="1"/>
  <c r="Z46" i="6"/>
  <c r="Y31" i="6"/>
  <c r="Y19" i="6"/>
  <c r="Z20" i="6"/>
  <c r="Z66" i="6"/>
  <c r="Z37" i="6"/>
  <c r="O62" i="6"/>
  <c r="P57" i="6" s="1"/>
  <c r="P60" i="6" s="1"/>
  <c r="P61" i="6" s="1"/>
  <c r="P32" i="6" s="1"/>
  <c r="P33" i="6" s="1"/>
  <c r="P34" i="6" s="1"/>
  <c r="Q61" i="6"/>
  <c r="Q32" i="6" s="1"/>
  <c r="T28" i="43"/>
  <c r="AR14" i="43" s="1"/>
  <c r="W39" i="6" s="1"/>
  <c r="X59" i="6"/>
  <c r="V26" i="43"/>
  <c r="R27" i="43"/>
  <c r="P27" i="43"/>
  <c r="Q27" i="43" s="1"/>
  <c r="U26" i="43"/>
  <c r="AP15" i="43" s="1"/>
  <c r="U47" i="3" s="1"/>
  <c r="Z38" i="3"/>
  <c r="J16" i="27"/>
  <c r="K29" i="43"/>
  <c r="L29" i="43" s="1"/>
  <c r="M29" i="43"/>
  <c r="H28" i="43"/>
  <c r="E29" i="43" s="1"/>
  <c r="F28" i="43"/>
  <c r="I16" i="27"/>
  <c r="G27" i="43"/>
  <c r="Z64" i="6" l="1"/>
  <c r="Z65" i="6" s="1"/>
  <c r="Z68" i="6"/>
  <c r="Z17" i="6" s="1"/>
  <c r="AA46" i="6"/>
  <c r="Y59" i="6"/>
  <c r="Z31" i="6"/>
  <c r="Z19" i="6"/>
  <c r="AA20" i="6"/>
  <c r="AA66" i="6"/>
  <c r="AA37" i="6"/>
  <c r="R32" i="6"/>
  <c r="P62" i="6"/>
  <c r="Q57" i="6" s="1"/>
  <c r="AA68" i="6"/>
  <c r="AA17" i="6" s="1"/>
  <c r="AA64" i="6"/>
  <c r="AA65" i="6" s="1"/>
  <c r="U27" i="43"/>
  <c r="AQ15" i="43" s="1"/>
  <c r="V47" i="3" s="1"/>
  <c r="V27" i="43"/>
  <c r="T29" i="43"/>
  <c r="AS14" i="43" s="1"/>
  <c r="X39" i="6" s="1"/>
  <c r="AA38" i="3"/>
  <c r="P28" i="43"/>
  <c r="Q28" i="43" s="1"/>
  <c r="R28" i="43"/>
  <c r="W28" i="43" s="1"/>
  <c r="W27" i="43"/>
  <c r="K30" i="43"/>
  <c r="L30" i="43" s="1"/>
  <c r="M30" i="43"/>
  <c r="G28" i="43"/>
  <c r="H29" i="43"/>
  <c r="E30" i="43" s="1"/>
  <c r="F29" i="43"/>
  <c r="AB46" i="6" l="1"/>
  <c r="AA31" i="6"/>
  <c r="Z59" i="6"/>
  <c r="AA19" i="6"/>
  <c r="AB20" i="6"/>
  <c r="T30" i="43"/>
  <c r="AT14" i="43" s="1"/>
  <c r="Y39" i="6" s="1"/>
  <c r="V28" i="43"/>
  <c r="U28" i="43"/>
  <c r="AR15" i="43" s="1"/>
  <c r="W47" i="3" s="1"/>
  <c r="P29" i="43"/>
  <c r="Q29" i="43" s="1"/>
  <c r="R29" i="43"/>
  <c r="W29" i="43" s="1"/>
  <c r="AB38" i="3"/>
  <c r="G29" i="43"/>
  <c r="H30" i="43"/>
  <c r="E31" i="43" s="1"/>
  <c r="F30" i="43"/>
  <c r="M31" i="43"/>
  <c r="K31" i="43"/>
  <c r="L31" i="43" s="1"/>
  <c r="AB66" i="6" l="1"/>
  <c r="AB37" i="6"/>
  <c r="AB68" i="6"/>
  <c r="AB17" i="6" s="1"/>
  <c r="AB64" i="6"/>
  <c r="AB65" i="6" s="1"/>
  <c r="AC46" i="6"/>
  <c r="AB31" i="6"/>
  <c r="AA59" i="6"/>
  <c r="AC20" i="6"/>
  <c r="AC66" i="6"/>
  <c r="AC37" i="6"/>
  <c r="AC68" i="6"/>
  <c r="AC17" i="6" s="1"/>
  <c r="AC64" i="6"/>
  <c r="AC65" i="6" s="1"/>
  <c r="U29" i="43"/>
  <c r="AS15" i="43" s="1"/>
  <c r="X47" i="3" s="1"/>
  <c r="T31" i="43"/>
  <c r="AU14" i="43" s="1"/>
  <c r="Z39" i="6" s="1"/>
  <c r="AC38" i="3"/>
  <c r="V29" i="43"/>
  <c r="P30" i="43"/>
  <c r="Q30" i="43" s="1"/>
  <c r="R30" i="43"/>
  <c r="M32" i="43"/>
  <c r="K32" i="43"/>
  <c r="L32" i="43" s="1"/>
  <c r="H31" i="43"/>
  <c r="E32" i="43" s="1"/>
  <c r="F31" i="43"/>
  <c r="G30" i="43"/>
  <c r="AD46" i="6"/>
  <c r="AB19" i="6" l="1"/>
  <c r="AB59" i="6"/>
  <c r="AC31" i="6"/>
  <c r="AC19" i="6"/>
  <c r="AD20" i="6"/>
  <c r="AE20" i="6" s="1"/>
  <c r="AD66" i="6"/>
  <c r="AD37" i="6"/>
  <c r="AD64" i="6"/>
  <c r="AD65" i="6" s="1"/>
  <c r="AD68" i="6"/>
  <c r="AD17" i="6" s="1"/>
  <c r="V30" i="43"/>
  <c r="T32" i="43"/>
  <c r="AV14" i="43" s="1"/>
  <c r="AA39" i="6" s="1"/>
  <c r="P31" i="43"/>
  <c r="Q31" i="43" s="1"/>
  <c r="R31" i="43"/>
  <c r="W30" i="43"/>
  <c r="AD38" i="3"/>
  <c r="U30" i="43"/>
  <c r="AT15" i="43" s="1"/>
  <c r="Y47" i="3" s="1"/>
  <c r="F32" i="43"/>
  <c r="H32" i="43"/>
  <c r="E33" i="43" s="1"/>
  <c r="G31" i="43"/>
  <c r="M33" i="43"/>
  <c r="K33" i="43"/>
  <c r="L33" i="43" s="1"/>
  <c r="AE46" i="6"/>
  <c r="AE66" i="6" s="1"/>
  <c r="AC59" i="6" l="1"/>
  <c r="AE17" i="6"/>
  <c r="AE31" i="6" s="1"/>
  <c r="AD31" i="6"/>
  <c r="AD59" i="6" s="1"/>
  <c r="AD19" i="6"/>
  <c r="AE37" i="6"/>
  <c r="AF37" i="6" s="1"/>
  <c r="J36" i="27" s="1"/>
  <c r="F67" i="44" s="1"/>
  <c r="F68" i="44" s="1"/>
  <c r="F49" i="44" s="1"/>
  <c r="V61" i="6"/>
  <c r="V32" i="6" s="1"/>
  <c r="V33" i="6" s="1"/>
  <c r="V34" i="6" s="1"/>
  <c r="AH46" i="6"/>
  <c r="AE68" i="6"/>
  <c r="AE64" i="6"/>
  <c r="AE65" i="6" s="1"/>
  <c r="AE19" i="6" s="1"/>
  <c r="U31" i="43"/>
  <c r="AU15" i="43" s="1"/>
  <c r="Z47" i="3" s="1"/>
  <c r="V31" i="43"/>
  <c r="T33" i="43"/>
  <c r="AW14" i="43" s="1"/>
  <c r="AB39" i="6" s="1"/>
  <c r="P32" i="43"/>
  <c r="Q32" i="43" s="1"/>
  <c r="R32" i="43"/>
  <c r="W31" i="43"/>
  <c r="AE38" i="3"/>
  <c r="G32" i="43"/>
  <c r="K34" i="43"/>
  <c r="L34" i="43" s="1"/>
  <c r="M34" i="43"/>
  <c r="F33" i="43"/>
  <c r="H33" i="43"/>
  <c r="E34" i="43" s="1"/>
  <c r="AT17" i="6" l="1"/>
  <c r="AH66" i="6"/>
  <c r="AT19" i="6"/>
  <c r="K19" i="27" s="1"/>
  <c r="AH20" i="6"/>
  <c r="AT20" i="6"/>
  <c r="K20" i="27" s="1"/>
  <c r="AH37" i="6"/>
  <c r="AH68" i="6"/>
  <c r="AH17" i="6" s="1"/>
  <c r="AH64" i="6"/>
  <c r="AH65" i="6" s="1"/>
  <c r="AI46" i="6"/>
  <c r="AH38" i="3"/>
  <c r="U32" i="43"/>
  <c r="AV15" i="43" s="1"/>
  <c r="AA47" i="3" s="1"/>
  <c r="T34" i="43"/>
  <c r="AX14" i="43" s="1"/>
  <c r="AC39" i="6" s="1"/>
  <c r="V32" i="43"/>
  <c r="R33" i="43"/>
  <c r="W33" i="43" s="1"/>
  <c r="P33" i="43"/>
  <c r="Q33" i="43" s="1"/>
  <c r="W32" i="43"/>
  <c r="M35" i="43"/>
  <c r="K35" i="43"/>
  <c r="L35" i="43" s="1"/>
  <c r="F34" i="43"/>
  <c r="H34" i="43"/>
  <c r="E35" i="43" s="1"/>
  <c r="G33" i="43"/>
  <c r="AH31" i="6" l="1"/>
  <c r="AH19" i="6"/>
  <c r="AI20" i="6"/>
  <c r="AI66" i="6"/>
  <c r="AT20" i="3"/>
  <c r="AH20" i="3" s="1"/>
  <c r="AI20" i="3" s="1"/>
  <c r="AJ20" i="3" s="1"/>
  <c r="AK20" i="3" s="1"/>
  <c r="AL20" i="3" s="1"/>
  <c r="AM20" i="3" s="1"/>
  <c r="AN20" i="3" s="1"/>
  <c r="AO20" i="3" s="1"/>
  <c r="AP20" i="3" s="1"/>
  <c r="AQ20" i="3" s="1"/>
  <c r="AR20" i="3" s="1"/>
  <c r="AT18" i="3"/>
  <c r="AH18" i="3" s="1"/>
  <c r="AJ46" i="6"/>
  <c r="AI37" i="6"/>
  <c r="AI68" i="6"/>
  <c r="AI17" i="6" s="1"/>
  <c r="AI64" i="6"/>
  <c r="AI65" i="6" s="1"/>
  <c r="K17" i="27"/>
  <c r="AI38" i="3"/>
  <c r="T35" i="43"/>
  <c r="AY14" i="43" s="1"/>
  <c r="AD39" i="6" s="1"/>
  <c r="AE59" i="6"/>
  <c r="AF31" i="6"/>
  <c r="V33" i="43"/>
  <c r="U33" i="43"/>
  <c r="AW15" i="43" s="1"/>
  <c r="AB47" i="3" s="1"/>
  <c r="R34" i="43"/>
  <c r="W34" i="43" s="1"/>
  <c r="P34" i="43"/>
  <c r="Q34" i="43" s="1"/>
  <c r="H35" i="43"/>
  <c r="E36" i="43" s="1"/>
  <c r="F35" i="43"/>
  <c r="M36" i="43"/>
  <c r="K36" i="43"/>
  <c r="L36" i="43" s="1"/>
  <c r="G34" i="43"/>
  <c r="AI31" i="6" l="1"/>
  <c r="AH59" i="6"/>
  <c r="AI19" i="6"/>
  <c r="AJ20" i="6"/>
  <c r="AJ66" i="6"/>
  <c r="H18" i="19"/>
  <c r="H20" i="19"/>
  <c r="AT31" i="3"/>
  <c r="AS20" i="3"/>
  <c r="AJ37" i="6"/>
  <c r="AK46" i="6"/>
  <c r="AK66" i="6" s="1"/>
  <c r="AJ68" i="6"/>
  <c r="AJ17" i="6" s="1"/>
  <c r="AJ64" i="6"/>
  <c r="AJ65" i="6" s="1"/>
  <c r="Y61" i="6"/>
  <c r="Y32" i="6" s="1"/>
  <c r="Y33" i="6" s="1"/>
  <c r="Y34" i="6" s="1"/>
  <c r="G56" i="44"/>
  <c r="AI18" i="3"/>
  <c r="AJ18" i="3" s="1"/>
  <c r="AK18" i="3" s="1"/>
  <c r="AL18" i="3" s="1"/>
  <c r="AM18" i="3" s="1"/>
  <c r="AN18" i="3" s="1"/>
  <c r="AO18" i="3" s="1"/>
  <c r="AP18" i="3" s="1"/>
  <c r="AQ18" i="3" s="1"/>
  <c r="AR18" i="3" s="1"/>
  <c r="AH31" i="3"/>
  <c r="AH32" i="3" s="1"/>
  <c r="AJ38" i="3"/>
  <c r="T36" i="43"/>
  <c r="AZ14" i="43" s="1"/>
  <c r="AE39" i="6" s="1"/>
  <c r="AF39" i="6" s="1"/>
  <c r="J38" i="27" s="1"/>
  <c r="N17" i="49" s="1"/>
  <c r="U34" i="43"/>
  <c r="AX15" i="43" s="1"/>
  <c r="AC47" i="3" s="1"/>
  <c r="V34" i="43"/>
  <c r="P35" i="43"/>
  <c r="Q35" i="43" s="1"/>
  <c r="R35" i="43"/>
  <c r="H36" i="43"/>
  <c r="E37" i="43" s="1"/>
  <c r="F36" i="43"/>
  <c r="K37" i="43"/>
  <c r="L37" i="43" s="1"/>
  <c r="M37" i="43"/>
  <c r="G35" i="43"/>
  <c r="AI59" i="6" l="1"/>
  <c r="AJ31" i="6"/>
  <c r="AJ19" i="6"/>
  <c r="AK68" i="6"/>
  <c r="AK17" i="6" s="1"/>
  <c r="H31" i="19"/>
  <c r="AK64" i="6"/>
  <c r="AK65" i="6" s="1"/>
  <c r="AK19" i="6" s="1"/>
  <c r="AK20" i="6"/>
  <c r="AL46" i="6"/>
  <c r="AL64" i="6" s="1"/>
  <c r="AL65" i="6" s="1"/>
  <c r="AK37" i="6"/>
  <c r="AS18" i="3"/>
  <c r="AI31" i="3"/>
  <c r="AI32" i="3" s="1"/>
  <c r="AK38" i="3"/>
  <c r="V35" i="43"/>
  <c r="U35" i="43"/>
  <c r="AY15" i="43" s="1"/>
  <c r="AD47" i="3" s="1"/>
  <c r="T37" i="43"/>
  <c r="BC14" i="43" s="1"/>
  <c r="AH39" i="6" s="1"/>
  <c r="R36" i="43"/>
  <c r="W36" i="43" s="1"/>
  <c r="F22" i="44" s="1"/>
  <c r="P36" i="43"/>
  <c r="Q36" i="43" s="1"/>
  <c r="W35" i="43"/>
  <c r="G36" i="43"/>
  <c r="K38" i="43"/>
  <c r="L38" i="43" s="1"/>
  <c r="M38" i="43"/>
  <c r="F37" i="43"/>
  <c r="H37" i="43"/>
  <c r="E38" i="43" s="1"/>
  <c r="AJ59" i="6" l="1"/>
  <c r="AK31" i="6"/>
  <c r="AK59" i="6" s="1"/>
  <c r="I33" i="39"/>
  <c r="I11" i="32"/>
  <c r="AL20" i="6"/>
  <c r="AL66" i="6"/>
  <c r="AL19" i="6" s="1"/>
  <c r="H32" i="19"/>
  <c r="I12" i="32" s="1"/>
  <c r="O13" i="49" s="1"/>
  <c r="O15" i="49" s="1"/>
  <c r="G55" i="44"/>
  <c r="AM46" i="6"/>
  <c r="AM64" i="6" s="1"/>
  <c r="AM65" i="6" s="1"/>
  <c r="AL68" i="6"/>
  <c r="AL17" i="6" s="1"/>
  <c r="AL37" i="6"/>
  <c r="Z61" i="6"/>
  <c r="Z32" i="6" s="1"/>
  <c r="Z33" i="6" s="1"/>
  <c r="Z34" i="6" s="1"/>
  <c r="AJ31" i="3"/>
  <c r="AJ32" i="3" s="1"/>
  <c r="AL38" i="3"/>
  <c r="U36" i="43"/>
  <c r="AZ15" i="43" s="1"/>
  <c r="AE47" i="3" s="1"/>
  <c r="T38" i="43"/>
  <c r="BD14" i="43" s="1"/>
  <c r="AI39" i="6" s="1"/>
  <c r="V36" i="43"/>
  <c r="P37" i="43"/>
  <c r="Q37" i="43" s="1"/>
  <c r="R37" i="43"/>
  <c r="G37" i="43"/>
  <c r="K39" i="43"/>
  <c r="L39" i="43" s="1"/>
  <c r="M39" i="43"/>
  <c r="F38" i="43"/>
  <c r="H38" i="43"/>
  <c r="E39" i="43" s="1"/>
  <c r="AL31" i="6" l="1"/>
  <c r="AL59" i="6" s="1"/>
  <c r="AM37" i="6"/>
  <c r="AN46" i="6"/>
  <c r="AN20" i="6" s="1"/>
  <c r="AM20" i="6"/>
  <c r="AM66" i="6"/>
  <c r="AM19" i="6" s="1"/>
  <c r="AM68" i="6"/>
  <c r="AM17" i="6" s="1"/>
  <c r="AM38" i="3"/>
  <c r="AK31" i="3"/>
  <c r="AK32" i="3" s="1"/>
  <c r="T39" i="43"/>
  <c r="BE14" i="43" s="1"/>
  <c r="AJ39" i="6" s="1"/>
  <c r="V37" i="43"/>
  <c r="P38" i="43"/>
  <c r="Q38" i="43" s="1"/>
  <c r="R38" i="43"/>
  <c r="W38" i="43" s="1"/>
  <c r="W37" i="43"/>
  <c r="U37" i="43"/>
  <c r="BC15" i="43" s="1"/>
  <c r="AH47" i="3" s="1"/>
  <c r="H39" i="43"/>
  <c r="E40" i="43" s="1"/>
  <c r="F39" i="43"/>
  <c r="G38" i="43"/>
  <c r="M40" i="43"/>
  <c r="K40" i="43"/>
  <c r="L40" i="43" s="1"/>
  <c r="AM31" i="6" l="1"/>
  <c r="AN37" i="6"/>
  <c r="AO46" i="6"/>
  <c r="AO66" i="6" s="1"/>
  <c r="AN66" i="6"/>
  <c r="AN68" i="6"/>
  <c r="AN17" i="6" s="1"/>
  <c r="AN64" i="6"/>
  <c r="AN65" i="6" s="1"/>
  <c r="AL31" i="3"/>
  <c r="AL32" i="3" s="1"/>
  <c r="AN38" i="3"/>
  <c r="T40" i="43"/>
  <c r="BF14" i="43" s="1"/>
  <c r="AK39" i="6" s="1"/>
  <c r="U38" i="43"/>
  <c r="BD15" i="43" s="1"/>
  <c r="AI47" i="3" s="1"/>
  <c r="V38" i="43"/>
  <c r="P39" i="43"/>
  <c r="Q39" i="43" s="1"/>
  <c r="R39" i="43"/>
  <c r="W39" i="43" s="1"/>
  <c r="G39" i="43"/>
  <c r="K41" i="43"/>
  <c r="L41" i="43" s="1"/>
  <c r="M41" i="43"/>
  <c r="H40" i="43"/>
  <c r="E41" i="43" s="1"/>
  <c r="F40" i="43"/>
  <c r="AM59" i="6" l="1"/>
  <c r="AN31" i="6"/>
  <c r="AN59" i="6" s="1"/>
  <c r="AP46" i="6"/>
  <c r="AP20" i="6" s="1"/>
  <c r="AO68" i="6"/>
  <c r="AO17" i="6" s="1"/>
  <c r="AO20" i="6"/>
  <c r="AO64" i="6"/>
  <c r="AO65" i="6" s="1"/>
  <c r="AO19" i="6" s="1"/>
  <c r="AO37" i="6"/>
  <c r="AN19" i="6"/>
  <c r="AB61" i="6"/>
  <c r="AB32" i="6" s="1"/>
  <c r="AB33" i="6" s="1"/>
  <c r="AB34" i="6" s="1"/>
  <c r="AO38" i="3"/>
  <c r="AM31" i="3"/>
  <c r="AM32" i="3" s="1"/>
  <c r="T41" i="43"/>
  <c r="BG14" i="43" s="1"/>
  <c r="AL39" i="6" s="1"/>
  <c r="U39" i="43"/>
  <c r="BE15" i="43" s="1"/>
  <c r="AJ47" i="3" s="1"/>
  <c r="V39" i="43"/>
  <c r="P40" i="43"/>
  <c r="Q40" i="43" s="1"/>
  <c r="R40" i="43"/>
  <c r="W40" i="43" s="1"/>
  <c r="G40" i="43"/>
  <c r="F41" i="43"/>
  <c r="H41" i="43"/>
  <c r="E42" i="43" s="1"/>
  <c r="M42" i="43"/>
  <c r="K42" i="43"/>
  <c r="L42" i="43" s="1"/>
  <c r="AO31" i="6" l="1"/>
  <c r="AQ46" i="6"/>
  <c r="AQ20" i="6" s="1"/>
  <c r="AP37" i="6"/>
  <c r="AP64" i="6"/>
  <c r="AP65" i="6" s="1"/>
  <c r="AP66" i="6"/>
  <c r="AP68" i="6"/>
  <c r="AP17" i="6" s="1"/>
  <c r="AN31" i="3"/>
  <c r="AN32" i="3" s="1"/>
  <c r="AP38" i="3"/>
  <c r="V40" i="43"/>
  <c r="T42" i="43"/>
  <c r="BH14" i="43" s="1"/>
  <c r="AM39" i="6" s="1"/>
  <c r="U40" i="43"/>
  <c r="BF15" i="43" s="1"/>
  <c r="AK47" i="3" s="1"/>
  <c r="P41" i="43"/>
  <c r="Q41" i="43" s="1"/>
  <c r="R41" i="43"/>
  <c r="W41" i="43" s="1"/>
  <c r="G41" i="43"/>
  <c r="M43" i="43"/>
  <c r="K43" i="43"/>
  <c r="L43" i="43" s="1"/>
  <c r="F42" i="43"/>
  <c r="H42" i="43"/>
  <c r="E43" i="43" s="1"/>
  <c r="AO59" i="6" l="1"/>
  <c r="AP31" i="6"/>
  <c r="AP59" i="6" s="1"/>
  <c r="AQ68" i="6"/>
  <c r="AQ17" i="6" s="1"/>
  <c r="AR46" i="6"/>
  <c r="AR20" i="6" s="1"/>
  <c r="AS20" i="6" s="1"/>
  <c r="AQ64" i="6"/>
  <c r="AQ65" i="6" s="1"/>
  <c r="AQ37" i="6"/>
  <c r="AQ66" i="6"/>
  <c r="AP19" i="6"/>
  <c r="AC61" i="6"/>
  <c r="AC32" i="6" s="1"/>
  <c r="AO31" i="3"/>
  <c r="AO32" i="3" s="1"/>
  <c r="AQ38" i="3"/>
  <c r="T43" i="43"/>
  <c r="BI14" i="43" s="1"/>
  <c r="AN39" i="6" s="1"/>
  <c r="V41" i="43"/>
  <c r="U41" i="43"/>
  <c r="BG15" i="43" s="1"/>
  <c r="AL47" i="3" s="1"/>
  <c r="P42" i="43"/>
  <c r="Q42" i="43" s="1"/>
  <c r="R42" i="43"/>
  <c r="W42" i="43" s="1"/>
  <c r="F43" i="43"/>
  <c r="H43" i="43"/>
  <c r="E44" i="43" s="1"/>
  <c r="G42" i="43"/>
  <c r="M44" i="43"/>
  <c r="K44" i="43"/>
  <c r="L44" i="43" s="1"/>
  <c r="AQ31" i="6" l="1"/>
  <c r="AQ59" i="6" s="1"/>
  <c r="AR37" i="6"/>
  <c r="AS46" i="6"/>
  <c r="AS37" i="6" s="1"/>
  <c r="AR66" i="6"/>
  <c r="AR68" i="6"/>
  <c r="AR17" i="6" s="1"/>
  <c r="AR64" i="6"/>
  <c r="AR65" i="6" s="1"/>
  <c r="AR19" i="6" s="1"/>
  <c r="AQ19" i="6"/>
  <c r="AS66" i="6"/>
  <c r="AC33" i="6"/>
  <c r="AC34" i="6" s="1"/>
  <c r="AS68" i="6"/>
  <c r="AP31" i="3"/>
  <c r="AP32" i="3" s="1"/>
  <c r="AR38" i="3"/>
  <c r="T44" i="43"/>
  <c r="BJ14" i="43" s="1"/>
  <c r="AO39" i="6" s="1"/>
  <c r="U42" i="43"/>
  <c r="BH15" i="43" s="1"/>
  <c r="AM47" i="3" s="1"/>
  <c r="V42" i="43"/>
  <c r="P43" i="43"/>
  <c r="Q43" i="43" s="1"/>
  <c r="R43" i="43"/>
  <c r="W43" i="43" s="1"/>
  <c r="M45" i="43"/>
  <c r="K45" i="43"/>
  <c r="L45" i="43" s="1"/>
  <c r="H44" i="43"/>
  <c r="E45" i="43" s="1"/>
  <c r="F44" i="43"/>
  <c r="G43" i="43"/>
  <c r="AR31" i="6" l="1"/>
  <c r="AR59" i="6" s="1"/>
  <c r="AT37" i="6"/>
  <c r="K36" i="27" s="1"/>
  <c r="G67" i="44" s="1"/>
  <c r="G68" i="44" s="1"/>
  <c r="G49" i="44" s="1"/>
  <c r="AS17" i="6"/>
  <c r="AS31" i="6" s="1"/>
  <c r="AS64" i="6"/>
  <c r="AS65" i="6" s="1"/>
  <c r="AS19" i="6" s="1"/>
  <c r="AQ31" i="3"/>
  <c r="AQ32" i="3" s="1"/>
  <c r="AS38" i="3"/>
  <c r="T45" i="43"/>
  <c r="BK14" i="43" s="1"/>
  <c r="AP39" i="6" s="1"/>
  <c r="V43" i="43"/>
  <c r="U43" i="43"/>
  <c r="BI15" i="43" s="1"/>
  <c r="AN47" i="3" s="1"/>
  <c r="R44" i="43"/>
  <c r="W44" i="43" s="1"/>
  <c r="P44" i="43"/>
  <c r="Q44" i="43" s="1"/>
  <c r="G44" i="43"/>
  <c r="M46" i="43"/>
  <c r="K46" i="43"/>
  <c r="L46" i="43" s="1"/>
  <c r="H45" i="43"/>
  <c r="E46" i="43" s="1"/>
  <c r="F45" i="43"/>
  <c r="AE61" i="6" l="1"/>
  <c r="AE32" i="6" s="1"/>
  <c r="AS31" i="3"/>
  <c r="AS32" i="3" s="1"/>
  <c r="T46" i="43"/>
  <c r="BL14" i="43" s="1"/>
  <c r="AQ39" i="6" s="1"/>
  <c r="AS59" i="6"/>
  <c r="AT31" i="6"/>
  <c r="U44" i="43"/>
  <c r="BJ15" i="43" s="1"/>
  <c r="AO47" i="3" s="1"/>
  <c r="V44" i="43"/>
  <c r="P45" i="43"/>
  <c r="Q45" i="43" s="1"/>
  <c r="R45" i="43"/>
  <c r="F46" i="43"/>
  <c r="H46" i="43"/>
  <c r="E47" i="43" s="1"/>
  <c r="M47" i="43"/>
  <c r="K47" i="43"/>
  <c r="L47" i="43" s="1"/>
  <c r="G45" i="43"/>
  <c r="AR31" i="3"/>
  <c r="AR32" i="3" s="1"/>
  <c r="T47" i="43" l="1"/>
  <c r="BM14" i="43" s="1"/>
  <c r="AR39" i="6" s="1"/>
  <c r="U45" i="43"/>
  <c r="BK15" i="43" s="1"/>
  <c r="AP47" i="3" s="1"/>
  <c r="V45" i="43"/>
  <c r="P46" i="43"/>
  <c r="Q46" i="43" s="1"/>
  <c r="R46" i="43"/>
  <c r="W45" i="43"/>
  <c r="M48" i="43"/>
  <c r="K48" i="43"/>
  <c r="L48" i="43" s="1"/>
  <c r="F47" i="43"/>
  <c r="H47" i="43"/>
  <c r="E48" i="43" s="1"/>
  <c r="T48" i="43" s="1"/>
  <c r="BN14" i="43" s="1"/>
  <c r="AS39" i="6" s="1"/>
  <c r="G46" i="43"/>
  <c r="AT32" i="3"/>
  <c r="AT39" i="6" l="1"/>
  <c r="K38" i="27" s="1"/>
  <c r="O17" i="49" s="1"/>
  <c r="V46" i="43"/>
  <c r="U46" i="43"/>
  <c r="BL15" i="43" s="1"/>
  <c r="AQ47" i="3" s="1"/>
  <c r="R47" i="43"/>
  <c r="W47" i="43" s="1"/>
  <c r="P47" i="43"/>
  <c r="Q47" i="43" s="1"/>
  <c r="W46" i="43"/>
  <c r="H48" i="43"/>
  <c r="F48" i="43"/>
  <c r="G47" i="43"/>
  <c r="AH61" i="6" l="1"/>
  <c r="AH32" i="6" s="1"/>
  <c r="AH33" i="6" s="1"/>
  <c r="AH34" i="6" s="1"/>
  <c r="U47" i="43"/>
  <c r="BM15" i="43" s="1"/>
  <c r="AR47" i="3" s="1"/>
  <c r="V47" i="43"/>
  <c r="P48" i="43"/>
  <c r="Q48" i="43" s="1"/>
  <c r="R48" i="43"/>
  <c r="W48" i="43" s="1"/>
  <c r="G22" i="44" s="1"/>
  <c r="G48" i="43"/>
  <c r="V48" i="43" l="1"/>
  <c r="U48" i="43"/>
  <c r="BN15" i="43" s="1"/>
  <c r="AS47" i="3" s="1"/>
  <c r="AJ61" i="6" l="1"/>
  <c r="AJ32" i="6" s="1"/>
  <c r="AJ33" i="6" l="1"/>
  <c r="AJ34" i="6" s="1"/>
  <c r="AK61" i="6" l="1"/>
  <c r="AK32" i="6" s="1"/>
  <c r="J19" i="27"/>
  <c r="F56" i="44" s="1"/>
  <c r="AF20" i="3"/>
  <c r="AE33" i="6"/>
  <c r="AE34" i="6" s="1"/>
  <c r="AK33" i="6" l="1"/>
  <c r="AK34" i="6" s="1"/>
  <c r="T20" i="3"/>
  <c r="G20" i="19"/>
  <c r="G31" i="19" s="1"/>
  <c r="H11" i="32" s="1"/>
  <c r="AF31" i="3"/>
  <c r="AM61" i="6" l="1"/>
  <c r="AM32" i="6" s="1"/>
  <c r="AM33" i="6" s="1"/>
  <c r="AM34" i="6" s="1"/>
  <c r="U20" i="3"/>
  <c r="T31" i="3"/>
  <c r="T32" i="3" s="1"/>
  <c r="F55" i="44"/>
  <c r="G32" i="19"/>
  <c r="H12" i="32" s="1"/>
  <c r="N13" i="49" s="1"/>
  <c r="N15" i="49" s="1"/>
  <c r="H33" i="39"/>
  <c r="V20" i="3" l="1"/>
  <c r="U31" i="3"/>
  <c r="U32" i="3" s="1"/>
  <c r="W20" i="3" l="1"/>
  <c r="V31" i="3"/>
  <c r="V32" i="3" s="1"/>
  <c r="F33" i="6"/>
  <c r="F34" i="6" s="1"/>
  <c r="F41" i="6" s="1"/>
  <c r="F44" i="6" s="1"/>
  <c r="I19" i="27" l="1"/>
  <c r="R20" i="3"/>
  <c r="X20" i="3"/>
  <c r="W31" i="3"/>
  <c r="W32" i="3" s="1"/>
  <c r="G43" i="6"/>
  <c r="G54" i="6" s="1"/>
  <c r="G44" i="3"/>
  <c r="G46" i="3" s="1"/>
  <c r="G48" i="3" s="1"/>
  <c r="G33" i="3" s="1"/>
  <c r="F53" i="6"/>
  <c r="AP61" i="6" l="1"/>
  <c r="AP32" i="6" s="1"/>
  <c r="AP33" i="6" s="1"/>
  <c r="AP34" i="6" s="1"/>
  <c r="Y20" i="3"/>
  <c r="X31" i="3"/>
  <c r="X32" i="3" s="1"/>
  <c r="F20" i="3"/>
  <c r="F20" i="19"/>
  <c r="G40" i="6"/>
  <c r="G52" i="6"/>
  <c r="G20" i="3" l="1"/>
  <c r="Z20" i="3"/>
  <c r="Y31" i="3"/>
  <c r="Y32" i="3" s="1"/>
  <c r="G41" i="6"/>
  <c r="G44" i="6" s="1"/>
  <c r="H20" i="3" l="1"/>
  <c r="AA20" i="3"/>
  <c r="Z31" i="3"/>
  <c r="Z32" i="3" s="1"/>
  <c r="H43" i="6"/>
  <c r="H54" i="6" s="1"/>
  <c r="H44" i="3"/>
  <c r="H46" i="3" s="1"/>
  <c r="H48" i="3" s="1"/>
  <c r="H33" i="3" s="1"/>
  <c r="G53" i="6"/>
  <c r="AB20" i="3" l="1"/>
  <c r="AA31" i="3"/>
  <c r="AA32" i="3" s="1"/>
  <c r="I20" i="3"/>
  <c r="H40" i="6"/>
  <c r="H52" i="6"/>
  <c r="AS61" i="6" l="1"/>
  <c r="AS32" i="6" s="1"/>
  <c r="J20" i="3"/>
  <c r="AC20" i="3"/>
  <c r="AB31" i="3"/>
  <c r="AB32" i="3" s="1"/>
  <c r="H41" i="6"/>
  <c r="H44" i="6" s="1"/>
  <c r="AS33" i="6" l="1"/>
  <c r="AS34" i="6" s="1"/>
  <c r="K20" i="3"/>
  <c r="AD20" i="3"/>
  <c r="AC31" i="3"/>
  <c r="AC32" i="3" s="1"/>
  <c r="I43" i="6"/>
  <c r="I54" i="6" s="1"/>
  <c r="I44" i="3"/>
  <c r="I46" i="3" s="1"/>
  <c r="I48" i="3" s="1"/>
  <c r="I33" i="3" s="1"/>
  <c r="H53" i="6"/>
  <c r="L20" i="3" l="1"/>
  <c r="AD31" i="3"/>
  <c r="AD32" i="3" s="1"/>
  <c r="AE20" i="3"/>
  <c r="AE31" i="3" s="1"/>
  <c r="AE32" i="3" s="1"/>
  <c r="I40" i="6"/>
  <c r="I52" i="6"/>
  <c r="AF32" i="3" l="1"/>
  <c r="M20" i="3"/>
  <c r="I41" i="6"/>
  <c r="I44" i="6" s="1"/>
  <c r="N20" i="3" l="1"/>
  <c r="J44" i="3"/>
  <c r="J46" i="3" s="1"/>
  <c r="J48" i="3" s="1"/>
  <c r="J33" i="3" s="1"/>
  <c r="J43" i="6"/>
  <c r="J54" i="6" s="1"/>
  <c r="I53" i="6"/>
  <c r="O20" i="3" l="1"/>
  <c r="J52" i="6"/>
  <c r="J40" i="6"/>
  <c r="P20" i="3" l="1"/>
  <c r="J41" i="6"/>
  <c r="J44" i="6" s="1"/>
  <c r="Q20" i="3" l="1"/>
  <c r="K43" i="6"/>
  <c r="K54" i="6" s="1"/>
  <c r="K44" i="3"/>
  <c r="K46" i="3" s="1"/>
  <c r="K48" i="3" s="1"/>
  <c r="K33" i="3" s="1"/>
  <c r="J53" i="6"/>
  <c r="K40" i="6" l="1"/>
  <c r="K52" i="6"/>
  <c r="K41" i="6" l="1"/>
  <c r="K44" i="6" s="1"/>
  <c r="L43" i="6" l="1"/>
  <c r="L54" i="6" s="1"/>
  <c r="L44" i="3"/>
  <c r="L46" i="3" s="1"/>
  <c r="L48" i="3" s="1"/>
  <c r="L33" i="3" s="1"/>
  <c r="K53" i="6"/>
  <c r="L40" i="6" l="1"/>
  <c r="L41" i="6" s="1"/>
  <c r="L44" i="6" s="1"/>
  <c r="L52" i="6"/>
  <c r="L53" i="6" l="1"/>
  <c r="M44" i="3"/>
  <c r="M46" i="3" s="1"/>
  <c r="M48" i="3" s="1"/>
  <c r="M33" i="3" s="1"/>
  <c r="M43" i="6"/>
  <c r="M54" i="6" s="1"/>
  <c r="M52" i="6" l="1"/>
  <c r="M40" i="6"/>
  <c r="M41" i="6" s="1"/>
  <c r="M44" i="6" s="1"/>
  <c r="N44" i="3" l="1"/>
  <c r="N46" i="3" s="1"/>
  <c r="N48" i="3" s="1"/>
  <c r="N33" i="3" s="1"/>
  <c r="N43" i="6"/>
  <c r="N54" i="6" s="1"/>
  <c r="M53" i="6"/>
  <c r="N52" i="6" l="1"/>
  <c r="N40" i="6"/>
  <c r="N41" i="6" s="1"/>
  <c r="N44" i="6" s="1"/>
  <c r="O43" i="6" l="1"/>
  <c r="O54" i="6" s="1"/>
  <c r="O44" i="3"/>
  <c r="O46" i="3" s="1"/>
  <c r="O48" i="3" s="1"/>
  <c r="O33" i="3" s="1"/>
  <c r="N53" i="6"/>
  <c r="O40" i="6" l="1"/>
  <c r="O41" i="6" s="1"/>
  <c r="O44" i="6" s="1"/>
  <c r="O52" i="6"/>
  <c r="O53" i="6" l="1"/>
  <c r="P43" i="6"/>
  <c r="P54" i="6" s="1"/>
  <c r="P44" i="3"/>
  <c r="P46" i="3" s="1"/>
  <c r="P48" i="3" s="1"/>
  <c r="P33" i="3" s="1"/>
  <c r="P40" i="6" l="1"/>
  <c r="P41" i="6" s="1"/>
  <c r="P44" i="6" s="1"/>
  <c r="P52" i="6"/>
  <c r="P53" i="6" l="1"/>
  <c r="Q44" i="3"/>
  <c r="Q46" i="3" s="1"/>
  <c r="Q48" i="3" s="1"/>
  <c r="Q33" i="3" s="1"/>
  <c r="Q43" i="6"/>
  <c r="Q54" i="6" s="1"/>
  <c r="Q52" i="6" l="1"/>
  <c r="Q40" i="6"/>
  <c r="R33" i="3"/>
  <c r="R40" i="6" l="1"/>
  <c r="F33" i="19"/>
  <c r="I39" i="27" l="1"/>
  <c r="M18" i="49" s="1"/>
  <c r="M20" i="49" s="1"/>
  <c r="M22" i="49" s="1"/>
  <c r="E33" i="49" l="1"/>
  <c r="Q20" i="6"/>
  <c r="Q31" i="6" s="1"/>
  <c r="E34" i="49" l="1"/>
  <c r="R31" i="6"/>
  <c r="I30" i="27" s="1"/>
  <c r="Q59" i="6"/>
  <c r="Q60" i="6" s="1"/>
  <c r="Q62" i="6" s="1"/>
  <c r="R20" i="6"/>
  <c r="T57" i="6" l="1"/>
  <c r="T60" i="6" s="1"/>
  <c r="E63" i="44"/>
  <c r="I20" i="27"/>
  <c r="E48" i="44" l="1"/>
  <c r="E51" i="44" s="1"/>
  <c r="E17" i="44" s="1"/>
  <c r="E58" i="44"/>
  <c r="F62" i="44"/>
  <c r="T61" i="6"/>
  <c r="T32" i="6" s="1"/>
  <c r="T33" i="6" l="1"/>
  <c r="T34" i="6" s="1"/>
  <c r="T62" i="6"/>
  <c r="U57" i="6" s="1"/>
  <c r="U60" i="6" s="1"/>
  <c r="U61" i="6" l="1"/>
  <c r="U32" i="6" s="1"/>
  <c r="U62" i="6" l="1"/>
  <c r="V57" i="6" s="1"/>
  <c r="V60" i="6" s="1"/>
  <c r="V62" i="6" s="1"/>
  <c r="W57" i="6" s="1"/>
  <c r="W60" i="6" s="1"/>
  <c r="U33" i="6"/>
  <c r="U34" i="6" s="1"/>
  <c r="W61" i="6" l="1"/>
  <c r="W32" i="6" s="1"/>
  <c r="W62" i="6" l="1"/>
  <c r="X57" i="6" s="1"/>
  <c r="X60" i="6" s="1"/>
  <c r="W33" i="6"/>
  <c r="W34" i="6" s="1"/>
  <c r="X61" i="6" l="1"/>
  <c r="X32" i="6" s="1"/>
  <c r="X33" i="6" l="1"/>
  <c r="X34" i="6" s="1"/>
  <c r="X62" i="6"/>
  <c r="Y57" i="6" s="1"/>
  <c r="Y60" i="6" s="1"/>
  <c r="Y62" i="6" s="1"/>
  <c r="Z57" i="6" s="1"/>
  <c r="Z60" i="6" s="1"/>
  <c r="Z62" i="6" s="1"/>
  <c r="AA57" i="6" s="1"/>
  <c r="AA60" i="6" s="1"/>
  <c r="AA61" i="6" l="1"/>
  <c r="AA32" i="6" s="1"/>
  <c r="AA33" i="6" s="1"/>
  <c r="AA34" i="6" s="1"/>
  <c r="AA62" i="6" l="1"/>
  <c r="AB57" i="6" s="1"/>
  <c r="AB60" i="6" s="1"/>
  <c r="AB62" i="6" s="1"/>
  <c r="AC57" i="6" s="1"/>
  <c r="AC60" i="6" s="1"/>
  <c r="AC62" i="6" s="1"/>
  <c r="AD57" i="6" s="1"/>
  <c r="AD60" i="6" s="1"/>
  <c r="AD61" i="6" l="1"/>
  <c r="AD32" i="6" s="1"/>
  <c r="AD33" i="6" l="1"/>
  <c r="AD34" i="6" s="1"/>
  <c r="AF32" i="6"/>
  <c r="AD62" i="6"/>
  <c r="AE57" i="6" s="1"/>
  <c r="AE60" i="6" s="1"/>
  <c r="AE62" i="6" s="1"/>
  <c r="AH57" i="6" l="1"/>
  <c r="AH60" i="6" s="1"/>
  <c r="AH62" i="6" s="1"/>
  <c r="AI57" i="6" s="1"/>
  <c r="AI60" i="6" s="1"/>
  <c r="F63" i="44"/>
  <c r="J30" i="27"/>
  <c r="J31" i="27" s="1"/>
  <c r="J32" i="27" s="1"/>
  <c r="AF33" i="6"/>
  <c r="AF34" i="6" s="1"/>
  <c r="AI61" i="6" l="1"/>
  <c r="AI32" i="6" s="1"/>
  <c r="G62" i="44"/>
  <c r="F48" i="44"/>
  <c r="F51" i="44" s="1"/>
  <c r="F17" i="44" s="1"/>
  <c r="F58" i="44"/>
  <c r="AI33" i="6" l="1"/>
  <c r="AI34" i="6" s="1"/>
  <c r="AI62" i="6"/>
  <c r="AJ57" i="6" s="1"/>
  <c r="AJ60" i="6" s="1"/>
  <c r="AJ62" i="6" s="1"/>
  <c r="AK57" i="6" s="1"/>
  <c r="AK60" i="6" s="1"/>
  <c r="AK62" i="6" s="1"/>
  <c r="AL57" i="6" s="1"/>
  <c r="AL60" i="6" s="1"/>
  <c r="AL61" i="6" l="1"/>
  <c r="AL32" i="6" s="1"/>
  <c r="AL62" i="6" l="1"/>
  <c r="AM57" i="6" s="1"/>
  <c r="AM60" i="6" s="1"/>
  <c r="AM62" i="6" s="1"/>
  <c r="AN57" i="6" s="1"/>
  <c r="AN60" i="6" s="1"/>
  <c r="AL33" i="6"/>
  <c r="AL34" i="6" s="1"/>
  <c r="AN61" i="6" l="1"/>
  <c r="AN32" i="6" s="1"/>
  <c r="AN33" i="6" l="1"/>
  <c r="AN34" i="6" s="1"/>
  <c r="AN62" i="6"/>
  <c r="AO57" i="6" s="1"/>
  <c r="AO60" i="6" s="1"/>
  <c r="AO61" i="6" l="1"/>
  <c r="AO32" i="6" s="1"/>
  <c r="AO33" i="6" l="1"/>
  <c r="AO34" i="6" s="1"/>
  <c r="AO62" i="6"/>
  <c r="AP57" i="6" s="1"/>
  <c r="AP60" i="6" s="1"/>
  <c r="AP62" i="6" s="1"/>
  <c r="AQ57" i="6" s="1"/>
  <c r="AQ60" i="6" s="1"/>
  <c r="AQ61" i="6" l="1"/>
  <c r="AQ32" i="6" s="1"/>
  <c r="AQ33" i="6" l="1"/>
  <c r="AQ34" i="6" s="1"/>
  <c r="AQ62" i="6"/>
  <c r="AR57" i="6" s="1"/>
  <c r="AR60" i="6" s="1"/>
  <c r="AR61" i="6" l="1"/>
  <c r="AR32" i="6" s="1"/>
  <c r="AR33" i="6" l="1"/>
  <c r="AR34" i="6" s="1"/>
  <c r="AT32" i="6"/>
  <c r="AR62" i="6"/>
  <c r="AS57" i="6" s="1"/>
  <c r="AS60" i="6" s="1"/>
  <c r="AS62" i="6" s="1"/>
  <c r="G63" i="44" s="1"/>
  <c r="G58" i="44" l="1"/>
  <c r="G48" i="44"/>
  <c r="G51" i="44" s="1"/>
  <c r="G17" i="44" s="1"/>
  <c r="AT33" i="6"/>
  <c r="AT34" i="6" s="1"/>
  <c r="K30" i="27"/>
  <c r="K31" i="27" s="1"/>
  <c r="K32" i="27" s="1"/>
  <c r="F33" i="49" l="1"/>
  <c r="F34" i="49" l="1"/>
  <c r="G33" i="49" l="1"/>
  <c r="G34" i="49" l="1"/>
  <c r="A13" i="49" s="1"/>
  <c r="D35" i="49" l="1"/>
  <c r="A8" i="49" s="1"/>
  <c r="L22" i="37" s="1"/>
  <c r="A11" i="49" l="1"/>
  <c r="A7" i="49"/>
  <c r="G23" i="32" s="1"/>
  <c r="A9" i="49"/>
  <c r="C23" i="32" s="1"/>
  <c r="A10" i="49"/>
  <c r="L25" i="37" s="1"/>
  <c r="C24" i="32" l="1"/>
  <c r="L24" i="37"/>
  <c r="I17" i="27" l="1"/>
  <c r="E56" i="44" s="1"/>
  <c r="R18" i="3"/>
  <c r="F18" i="19" s="1"/>
  <c r="F31" i="19" s="1"/>
  <c r="Q33" i="6"/>
  <c r="Q34" i="6" s="1"/>
  <c r="Q41" i="6" s="1"/>
  <c r="Q44" i="6" s="1"/>
  <c r="Q53" i="6" s="1"/>
  <c r="I49" i="27" s="1"/>
  <c r="G17" i="32" s="1"/>
  <c r="R33" i="6"/>
  <c r="R34" i="6" s="1"/>
  <c r="R41" i="6" s="1"/>
  <c r="R44" i="6" s="1"/>
  <c r="T43" i="6" l="1"/>
  <c r="T44" i="3"/>
  <c r="T46" i="3" s="1"/>
  <c r="T48" i="3" s="1"/>
  <c r="T33" i="3" s="1"/>
  <c r="G48" i="6"/>
  <c r="F48" i="6"/>
  <c r="G33" i="39"/>
  <c r="F32" i="19"/>
  <c r="G11" i="32"/>
  <c r="E55" i="44"/>
  <c r="E57" i="44" s="1"/>
  <c r="F18" i="3"/>
  <c r="I31" i="27"/>
  <c r="I32" i="27" s="1"/>
  <c r="I40" i="27" s="1"/>
  <c r="I43" i="27" s="1"/>
  <c r="R31" i="3"/>
  <c r="G18" i="3" l="1"/>
  <c r="F31" i="3"/>
  <c r="F32" i="3" s="1"/>
  <c r="I46" i="27"/>
  <c r="G16" i="32" s="1"/>
  <c r="J42" i="27"/>
  <c r="E18" i="44"/>
  <c r="E19" i="44" s="1"/>
  <c r="G14" i="32"/>
  <c r="E21" i="44"/>
  <c r="F35" i="19"/>
  <c r="G12" i="32"/>
  <c r="M13" i="49" s="1"/>
  <c r="M15" i="49" s="1"/>
  <c r="T35" i="3"/>
  <c r="T40" i="6"/>
  <c r="E59" i="44"/>
  <c r="E23" i="44" s="1"/>
  <c r="F54" i="44"/>
  <c r="F57" i="44" s="1"/>
  <c r="I45" i="27"/>
  <c r="G15" i="32" s="1"/>
  <c r="AF43" i="6"/>
  <c r="T54" i="6"/>
  <c r="T52" i="6" l="1"/>
  <c r="M21" i="49"/>
  <c r="M24" i="49"/>
  <c r="M25" i="49" s="1"/>
  <c r="F59" i="44"/>
  <c r="F23" i="44" s="1"/>
  <c r="G54" i="44"/>
  <c r="G57" i="44" s="1"/>
  <c r="G59" i="44" s="1"/>
  <c r="G23" i="44" s="1"/>
  <c r="E24" i="44"/>
  <c r="E25" i="44" s="1"/>
  <c r="T41" i="6"/>
  <c r="T44" i="6" s="1"/>
  <c r="F35" i="3"/>
  <c r="G13" i="32"/>
  <c r="E29" i="44"/>
  <c r="G31" i="3"/>
  <c r="G32" i="3" s="1"/>
  <c r="G35" i="3" s="1"/>
  <c r="H18" i="3"/>
  <c r="T53" i="6" l="1"/>
  <c r="E31" i="44"/>
  <c r="E37" i="44" s="1"/>
  <c r="F28" i="44"/>
  <c r="U43" i="6"/>
  <c r="U54" i="6" s="1"/>
  <c r="U44" i="3"/>
  <c r="U46" i="3" s="1"/>
  <c r="U48" i="3" s="1"/>
  <c r="U33" i="3" s="1"/>
  <c r="H31" i="3"/>
  <c r="H32" i="3" s="1"/>
  <c r="H35" i="3" s="1"/>
  <c r="I18" i="3"/>
  <c r="I31" i="3" l="1"/>
  <c r="I32" i="3" s="1"/>
  <c r="J18" i="3"/>
  <c r="U35" i="3"/>
  <c r="U40" i="6"/>
  <c r="U52" i="6"/>
  <c r="U41" i="6" l="1"/>
  <c r="U44" i="6" s="1"/>
  <c r="U53" i="6" s="1"/>
  <c r="J31" i="3"/>
  <c r="J32" i="3" s="1"/>
  <c r="J35" i="3" s="1"/>
  <c r="K18" i="3"/>
  <c r="I35" i="3"/>
  <c r="K31" i="3" l="1"/>
  <c r="K32" i="3" s="1"/>
  <c r="L18" i="3"/>
  <c r="V43" i="6"/>
  <c r="V54" i="6" s="1"/>
  <c r="V44" i="3"/>
  <c r="V46" i="3" s="1"/>
  <c r="V48" i="3" s="1"/>
  <c r="V33" i="3" s="1"/>
  <c r="V35" i="3" l="1"/>
  <c r="V40" i="6"/>
  <c r="V52" i="6"/>
  <c r="M18" i="3"/>
  <c r="L31" i="3"/>
  <c r="L32" i="3" s="1"/>
  <c r="L35" i="3" s="1"/>
  <c r="K35" i="3"/>
  <c r="M31" i="3" l="1"/>
  <c r="M32" i="3" s="1"/>
  <c r="N18" i="3"/>
  <c r="V41" i="6"/>
  <c r="V44" i="6" s="1"/>
  <c r="V53" i="6" s="1"/>
  <c r="O18" i="3" l="1"/>
  <c r="N31" i="3"/>
  <c r="N32" i="3" s="1"/>
  <c r="N35" i="3" s="1"/>
  <c r="W43" i="6"/>
  <c r="W54" i="6" s="1"/>
  <c r="W44" i="3"/>
  <c r="W46" i="3" s="1"/>
  <c r="W48" i="3" s="1"/>
  <c r="W33" i="3" s="1"/>
  <c r="M35" i="3"/>
  <c r="W35" i="3" l="1"/>
  <c r="W40" i="6"/>
  <c r="W52" i="6"/>
  <c r="P18" i="3"/>
  <c r="O31" i="3"/>
  <c r="O32" i="3" s="1"/>
  <c r="O35" i="3" s="1"/>
  <c r="P31" i="3" l="1"/>
  <c r="P32" i="3" s="1"/>
  <c r="P35" i="3" s="1"/>
  <c r="Q18" i="3"/>
  <c r="Q31" i="3" s="1"/>
  <c r="Q32" i="3" s="1"/>
  <c r="W41" i="6"/>
  <c r="W44" i="6" s="1"/>
  <c r="W53" i="6" s="1"/>
  <c r="X43" i="6" l="1"/>
  <c r="X54" i="6" s="1"/>
  <c r="X44" i="3"/>
  <c r="X46" i="3" s="1"/>
  <c r="X48" i="3" s="1"/>
  <c r="X33" i="3" s="1"/>
  <c r="Q35" i="3"/>
  <c r="R32" i="3"/>
  <c r="R35" i="3" s="1"/>
  <c r="X35" i="3" l="1"/>
  <c r="X40" i="6"/>
  <c r="X52" i="6"/>
  <c r="X41" i="6" l="1"/>
  <c r="X44" i="6" s="1"/>
  <c r="X53" i="6" s="1"/>
  <c r="Y43" i="6" l="1"/>
  <c r="Y54" i="6" s="1"/>
  <c r="Y44" i="3"/>
  <c r="Y46" i="3" s="1"/>
  <c r="Y48" i="3" s="1"/>
  <c r="Y33" i="3" s="1"/>
  <c r="Y35" i="3" l="1"/>
  <c r="Y40" i="6"/>
  <c r="Y41" i="6" s="1"/>
  <c r="Y44" i="6" s="1"/>
  <c r="Y52" i="6"/>
  <c r="Y53" i="6" l="1"/>
  <c r="Z43" i="6"/>
  <c r="Z54" i="6" s="1"/>
  <c r="Z44" i="3"/>
  <c r="Z46" i="3" s="1"/>
  <c r="Z48" i="3" s="1"/>
  <c r="Z33" i="3" s="1"/>
  <c r="Z35" i="3" l="1"/>
  <c r="Z40" i="6"/>
  <c r="Z41" i="6" s="1"/>
  <c r="Z44" i="6" s="1"/>
  <c r="Z52" i="6"/>
  <c r="Z53" i="6" l="1"/>
  <c r="AA43" i="6"/>
  <c r="AA54" i="6" s="1"/>
  <c r="AA44" i="3"/>
  <c r="AA46" i="3" s="1"/>
  <c r="AA48" i="3" s="1"/>
  <c r="AA33" i="3" s="1"/>
  <c r="AA35" i="3" l="1"/>
  <c r="AA40" i="6"/>
  <c r="AA41" i="6" s="1"/>
  <c r="AA44" i="6" s="1"/>
  <c r="AA52" i="6"/>
  <c r="AA53" i="6" l="1"/>
  <c r="AB43" i="6"/>
  <c r="AB54" i="6" s="1"/>
  <c r="AB44" i="3"/>
  <c r="AB46" i="3" s="1"/>
  <c r="AB48" i="3" s="1"/>
  <c r="AB33" i="3" s="1"/>
  <c r="AB35" i="3" l="1"/>
  <c r="AB40" i="6"/>
  <c r="AB41" i="6" s="1"/>
  <c r="AB44" i="6" s="1"/>
  <c r="AB52" i="6"/>
  <c r="AB53" i="6" l="1"/>
  <c r="AC44" i="3"/>
  <c r="AC46" i="3" s="1"/>
  <c r="AC48" i="3" s="1"/>
  <c r="AC33" i="3" s="1"/>
  <c r="AC43" i="6"/>
  <c r="AC54" i="6" s="1"/>
  <c r="AC52" i="6" l="1"/>
  <c r="AC40" i="6"/>
  <c r="AC41" i="6" s="1"/>
  <c r="AC44" i="6" s="1"/>
  <c r="AC35" i="3"/>
  <c r="AC53" i="6" l="1"/>
  <c r="AD43" i="6"/>
  <c r="AD54" i="6" s="1"/>
  <c r="AD44" i="3"/>
  <c r="AD46" i="3" s="1"/>
  <c r="AD48" i="3" s="1"/>
  <c r="AD33" i="3" s="1"/>
  <c r="AD35" i="3" l="1"/>
  <c r="AD40" i="6"/>
  <c r="AD41" i="6" s="1"/>
  <c r="AD44" i="6" s="1"/>
  <c r="AD52" i="6"/>
  <c r="AD53" i="6" l="1"/>
  <c r="AE43" i="6"/>
  <c r="AE54" i="6" s="1"/>
  <c r="AE44" i="3"/>
  <c r="AE46" i="3" s="1"/>
  <c r="AE48" i="3" s="1"/>
  <c r="AE33" i="3" s="1"/>
  <c r="AE40" i="6" l="1"/>
  <c r="AE35" i="3"/>
  <c r="AF33" i="3"/>
  <c r="AE52" i="6"/>
  <c r="AF35" i="3" l="1"/>
  <c r="G33" i="19"/>
  <c r="G35" i="19" s="1"/>
  <c r="AE41" i="6"/>
  <c r="AE44" i="6" s="1"/>
  <c r="AE53" i="6" s="1"/>
  <c r="J49" i="27" s="1"/>
  <c r="H17" i="32" s="1"/>
  <c r="AF40" i="6"/>
  <c r="J39" i="27" l="1"/>
  <c r="AF41" i="6"/>
  <c r="AF44" i="6" s="1"/>
  <c r="G49" i="6"/>
  <c r="F49" i="6"/>
  <c r="F29" i="44"/>
  <c r="H13" i="32"/>
  <c r="J45" i="27" l="1"/>
  <c r="H15" i="32" s="1"/>
  <c r="J46" i="27"/>
  <c r="H16" i="32" s="1"/>
  <c r="AH43" i="6"/>
  <c r="AH44" i="3"/>
  <c r="AH46" i="3" s="1"/>
  <c r="AH48" i="3" s="1"/>
  <c r="AH33" i="3" s="1"/>
  <c r="F31" i="44"/>
  <c r="G28" i="44"/>
  <c r="N18" i="49"/>
  <c r="N20" i="49" s="1"/>
  <c r="J40" i="27"/>
  <c r="J43" i="27" s="1"/>
  <c r="AH35" i="3" l="1"/>
  <c r="AH40" i="6"/>
  <c r="K42" i="27"/>
  <c r="H14" i="32"/>
  <c r="F18" i="44"/>
  <c r="F19" i="44" s="1"/>
  <c r="F21" i="44"/>
  <c r="F24" i="44" s="1"/>
  <c r="N22" i="49"/>
  <c r="N24" i="49" s="1"/>
  <c r="N25" i="49" s="1"/>
  <c r="N21" i="49"/>
  <c r="AH54" i="6"/>
  <c r="AT43" i="6"/>
  <c r="F25" i="44" l="1"/>
  <c r="F37" i="44" s="1"/>
  <c r="AH52" i="6"/>
  <c r="AH41" i="6"/>
  <c r="AH44" i="6" s="1"/>
  <c r="AH53" i="6" l="1"/>
  <c r="AI43" i="6"/>
  <c r="AI54" i="6" s="1"/>
  <c r="AI44" i="3"/>
  <c r="AI46" i="3" s="1"/>
  <c r="AI48" i="3" s="1"/>
  <c r="AI33" i="3" s="1"/>
  <c r="AI35" i="3" l="1"/>
  <c r="AI40" i="6"/>
  <c r="AI52" i="6"/>
  <c r="AI41" i="6" l="1"/>
  <c r="AI44" i="6" s="1"/>
  <c r="AI53" i="6" s="1"/>
  <c r="AJ43" i="6" l="1"/>
  <c r="AJ54" i="6" s="1"/>
  <c r="AJ44" i="3"/>
  <c r="AJ46" i="3" s="1"/>
  <c r="AJ48" i="3" s="1"/>
  <c r="AJ33" i="3" s="1"/>
  <c r="AJ35" i="3" l="1"/>
  <c r="AJ40" i="6"/>
  <c r="AJ52" i="6"/>
  <c r="AJ41" i="6" l="1"/>
  <c r="AJ44" i="6" s="1"/>
  <c r="AJ53" i="6" s="1"/>
  <c r="AK43" i="6" l="1"/>
  <c r="AK54" i="6" s="1"/>
  <c r="AK44" i="3"/>
  <c r="AK46" i="3" s="1"/>
  <c r="AK48" i="3" s="1"/>
  <c r="AK33" i="3" s="1"/>
  <c r="AK35" i="3" l="1"/>
  <c r="AK40" i="6"/>
  <c r="AK52" i="6"/>
  <c r="AK41" i="6" l="1"/>
  <c r="AK44" i="6" s="1"/>
  <c r="AK53" i="6" s="1"/>
  <c r="AL43" i="6" l="1"/>
  <c r="AL54" i="6" s="1"/>
  <c r="AL44" i="3"/>
  <c r="AL46" i="3" s="1"/>
  <c r="AL48" i="3" s="1"/>
  <c r="AL33" i="3" s="1"/>
  <c r="AL35" i="3" l="1"/>
  <c r="AL40" i="6"/>
  <c r="AL52" i="6"/>
  <c r="AL41" i="6" l="1"/>
  <c r="AL44" i="6" s="1"/>
  <c r="AL53" i="6" s="1"/>
  <c r="AM43" i="6" l="1"/>
  <c r="AM54" i="6" s="1"/>
  <c r="AM44" i="3"/>
  <c r="AM46" i="3" s="1"/>
  <c r="AM48" i="3" s="1"/>
  <c r="AM33" i="3" s="1"/>
  <c r="AM35" i="3" l="1"/>
  <c r="AM40" i="6"/>
  <c r="AM41" i="6" s="1"/>
  <c r="AM44" i="6" s="1"/>
  <c r="AM52" i="6"/>
  <c r="AM53" i="6" l="1"/>
  <c r="AN43" i="6"/>
  <c r="AN54" i="6" s="1"/>
  <c r="AN44" i="3"/>
  <c r="AN46" i="3" s="1"/>
  <c r="AN48" i="3" s="1"/>
  <c r="AN33" i="3" s="1"/>
  <c r="AN35" i="3" l="1"/>
  <c r="AN40" i="6"/>
  <c r="AN41" i="6" s="1"/>
  <c r="AN44" i="6" s="1"/>
  <c r="AN52" i="6"/>
  <c r="AN53" i="6" l="1"/>
  <c r="AO43" i="6"/>
  <c r="AO54" i="6" s="1"/>
  <c r="AO44" i="3"/>
  <c r="AO46" i="3" s="1"/>
  <c r="AO48" i="3" s="1"/>
  <c r="AO33" i="3" s="1"/>
  <c r="AO35" i="3" l="1"/>
  <c r="AO40" i="6"/>
  <c r="AO41" i="6" s="1"/>
  <c r="AO44" i="6" s="1"/>
  <c r="AO52" i="6"/>
  <c r="AO53" i="6" l="1"/>
  <c r="AP43" i="6"/>
  <c r="AP54" i="6" s="1"/>
  <c r="AP44" i="3"/>
  <c r="AP46" i="3" s="1"/>
  <c r="AP48" i="3" s="1"/>
  <c r="AP33" i="3" s="1"/>
  <c r="AP35" i="3" l="1"/>
  <c r="AP40" i="6"/>
  <c r="AP41" i="6" s="1"/>
  <c r="AP44" i="6" s="1"/>
  <c r="AP52" i="6"/>
  <c r="AP53" i="6" l="1"/>
  <c r="AQ43" i="6"/>
  <c r="AQ54" i="6" s="1"/>
  <c r="AQ44" i="3"/>
  <c r="AQ46" i="3" s="1"/>
  <c r="AQ48" i="3" s="1"/>
  <c r="AQ33" i="3" s="1"/>
  <c r="AQ35" i="3" l="1"/>
  <c r="AQ40" i="6"/>
  <c r="AQ41" i="6" s="1"/>
  <c r="AQ44" i="6" s="1"/>
  <c r="AQ52" i="6"/>
  <c r="AQ53" i="6" l="1"/>
  <c r="AR43" i="6"/>
  <c r="AR54" i="6" s="1"/>
  <c r="AR44" i="3"/>
  <c r="AR46" i="3" s="1"/>
  <c r="AR48" i="3" s="1"/>
  <c r="AR33" i="3" s="1"/>
  <c r="AR35" i="3" l="1"/>
  <c r="AR40" i="6"/>
  <c r="AR41" i="6" s="1"/>
  <c r="AR44" i="6" s="1"/>
  <c r="AR52" i="6"/>
  <c r="AR53" i="6" l="1"/>
  <c r="AS44" i="3"/>
  <c r="AS46" i="3" s="1"/>
  <c r="AS48" i="3" s="1"/>
  <c r="AS33" i="3" s="1"/>
  <c r="AS43" i="6"/>
  <c r="AS54" i="6" s="1"/>
  <c r="AS52" i="6" l="1"/>
  <c r="E54" i="6"/>
  <c r="C17" i="32" s="1"/>
  <c r="AS35" i="3"/>
  <c r="AS40" i="6"/>
  <c r="AT33" i="3"/>
  <c r="AT35" i="3" l="1"/>
  <c r="H33" i="19"/>
  <c r="H35" i="19" s="1"/>
  <c r="AS41" i="6"/>
  <c r="AS44" i="6" s="1"/>
  <c r="AS53" i="6" s="1"/>
  <c r="AT40" i="6"/>
  <c r="AT41" i="6" l="1"/>
  <c r="AT44" i="6" s="1"/>
  <c r="K39" i="27"/>
  <c r="G50" i="6"/>
  <c r="F50" i="6"/>
  <c r="G29" i="44"/>
  <c r="G31" i="44" s="1"/>
  <c r="I13" i="32"/>
  <c r="K40" i="27" l="1"/>
  <c r="K43" i="27" s="1"/>
  <c r="O18" i="49"/>
  <c r="O20" i="49" s="1"/>
  <c r="K45" i="27"/>
  <c r="I15" i="32" s="1"/>
  <c r="F51" i="6"/>
  <c r="K46" i="27"/>
  <c r="I16" i="32" s="1"/>
  <c r="G51" i="6"/>
  <c r="O22" i="49" l="1"/>
  <c r="O24" i="49" s="1"/>
  <c r="O25" i="49" s="1"/>
  <c r="O21" i="49"/>
  <c r="G18" i="44"/>
  <c r="G19" i="44" s="1"/>
  <c r="I14" i="32"/>
  <c r="G21" i="44"/>
  <c r="G24" i="44" s="1"/>
  <c r="G25" i="44" l="1"/>
  <c r="G37"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tc={BA673C19-9C21-424C-9161-EF0D5EE00FC0}</author>
  </authors>
  <commentList>
    <comment ref="E23" authorId="0" shapeId="0" xr:uid="{BA673C19-9C21-424C-9161-EF0D5EE00FC0}">
      <text>
        <t>[Threaded comment]
Your version of Excel allows you to read this threaded comment; however, any edits to it will get removed if the file is opened in a newer version of Excel. Learn more: https://go.microsoft.com/fwlink/?linkid=870924
Comment:
    6 months rent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Matthews</author>
  </authors>
  <commentList>
    <comment ref="D12" authorId="0" shapeId="0" xr:uid="{00000000-0006-0000-0A00-000001000000}">
      <text>
        <r>
          <rPr>
            <sz val="9"/>
            <color indexed="81"/>
            <rFont val="Tahoma"/>
            <family val="2"/>
          </rPr>
          <t xml:space="preserve">See below
</t>
        </r>
      </text>
    </comment>
  </commentList>
</comments>
</file>

<file path=xl/sharedStrings.xml><?xml version="1.0" encoding="utf-8"?>
<sst xmlns="http://schemas.openxmlformats.org/spreadsheetml/2006/main" count="959" uniqueCount="388">
  <si>
    <t>Month</t>
  </si>
  <si>
    <t>Total</t>
  </si>
  <si>
    <t>Year 1</t>
  </si>
  <si>
    <t>Year 2</t>
  </si>
  <si>
    <t>Year 3</t>
  </si>
  <si>
    <t>Sales</t>
  </si>
  <si>
    <t>Less: Direct Costs</t>
  </si>
  <si>
    <t>GROSS MARGIN</t>
  </si>
  <si>
    <t>Wages &amp; Salaries</t>
  </si>
  <si>
    <t>Equipment Leases</t>
  </si>
  <si>
    <t>Depreciation</t>
  </si>
  <si>
    <t>Insurance</t>
  </si>
  <si>
    <t>Post, Print &amp; Stationery</t>
  </si>
  <si>
    <t>Telephone</t>
  </si>
  <si>
    <t>Professional Fees</t>
  </si>
  <si>
    <t>Bank Charges</t>
  </si>
  <si>
    <t>Interest Charges</t>
  </si>
  <si>
    <t>CASH INFLOW</t>
  </si>
  <si>
    <t>Output VAT</t>
  </si>
  <si>
    <t>Input VAT</t>
  </si>
  <si>
    <t>VAT Paid (Refunded)</t>
  </si>
  <si>
    <t>CASH OUTFLOW</t>
  </si>
  <si>
    <t>CASH IN HAND</t>
  </si>
  <si>
    <t>GP</t>
  </si>
  <si>
    <t>Gross</t>
  </si>
  <si>
    <t>%</t>
  </si>
  <si>
    <t>Shipping</t>
  </si>
  <si>
    <t>Packing Materials</t>
  </si>
  <si>
    <t>VAT</t>
  </si>
  <si>
    <t>Totals</t>
  </si>
  <si>
    <t>BALANCE B/F</t>
  </si>
  <si>
    <t xml:space="preserve">Service Charges </t>
  </si>
  <si>
    <t xml:space="preserve">Rent </t>
  </si>
  <si>
    <t>Miscellaneous</t>
  </si>
  <si>
    <t>Gross Margin</t>
  </si>
  <si>
    <t>All</t>
  </si>
  <si>
    <t>Motor Expenses</t>
  </si>
  <si>
    <t>Gross Profit</t>
  </si>
  <si>
    <t>SSTR Revenue</t>
  </si>
  <si>
    <t>Sales Revenue</t>
  </si>
  <si>
    <t>Employer's NIC</t>
  </si>
  <si>
    <t>Owner's Drawings</t>
  </si>
  <si>
    <t>months</t>
  </si>
  <si>
    <t xml:space="preserve">Water, Heat &amp; Light </t>
  </si>
  <si>
    <t>Bank Loan Capital</t>
  </si>
  <si>
    <t>LOWEST CASH BALANCE</t>
  </si>
  <si>
    <t>Cost of Sales</t>
  </si>
  <si>
    <t>Fees &amp; Commissions</t>
  </si>
  <si>
    <t>Lowest / Highest  Balance</t>
  </si>
  <si>
    <t>Sales Analysis</t>
  </si>
  <si>
    <t>Cash Flow Summary</t>
  </si>
  <si>
    <t>Profit &amp; Loss Summary</t>
  </si>
  <si>
    <t>Profit &amp; Loss Monthly</t>
  </si>
  <si>
    <t>Cash Flow Monthly</t>
  </si>
  <si>
    <t>Address</t>
  </si>
  <si>
    <t>Sales Area (sq ft)</t>
  </si>
  <si>
    <t>Contact phone number</t>
  </si>
  <si>
    <t>Fixed Overheads</t>
  </si>
  <si>
    <t>Overheads</t>
  </si>
  <si>
    <t>Not to be printed</t>
  </si>
  <si>
    <t>B/F</t>
  </si>
  <si>
    <t>Output</t>
  </si>
  <si>
    <t>Input</t>
  </si>
  <si>
    <t>Balance</t>
  </si>
  <si>
    <t>C/F</t>
  </si>
  <si>
    <t>Currency</t>
  </si>
  <si>
    <t>GBP</t>
  </si>
  <si>
    <t>EUR</t>
  </si>
  <si>
    <t>£</t>
  </si>
  <si>
    <t>€</t>
  </si>
  <si>
    <t>Payment / (receipt)</t>
  </si>
  <si>
    <t>NET PROFIT / (LOSS)</t>
  </si>
  <si>
    <t>Sales VAT exempt or zero-rated</t>
  </si>
  <si>
    <t>Management Services Fee</t>
  </si>
  <si>
    <t>EBITDA *</t>
  </si>
  <si>
    <t>* EBITDA - Earnings before Interest, Tax, Depreciation &amp; Amortisation</t>
  </si>
  <si>
    <t>Resale?</t>
  </si>
  <si>
    <t>Store Type</t>
  </si>
  <si>
    <t>Sales &amp; Gross Margins</t>
  </si>
  <si>
    <t>Store Address</t>
  </si>
  <si>
    <t>Year</t>
  </si>
  <si>
    <t>Total Sales - Sensitised</t>
  </si>
  <si>
    <t>Sales Values</t>
  </si>
  <si>
    <t>Summary</t>
  </si>
  <si>
    <t>VAT rate</t>
  </si>
  <si>
    <t>Global settings for this forecast</t>
  </si>
  <si>
    <t>Store Information</t>
  </si>
  <si>
    <t>Preparer</t>
  </si>
  <si>
    <t>Area Developer name</t>
  </si>
  <si>
    <t>VAT reporting period</t>
  </si>
  <si>
    <t>Store Details &amp; Global Settings</t>
  </si>
  <si>
    <t>Margin %</t>
  </si>
  <si>
    <t>Turnover %</t>
  </si>
  <si>
    <t>General overheads</t>
  </si>
  <si>
    <t>Product Group</t>
  </si>
  <si>
    <t>Profit / (Loss)</t>
  </si>
  <si>
    <t>Cash in hand / (Overdrawn)</t>
  </si>
  <si>
    <t>Lowest cash balance</t>
  </si>
  <si>
    <t>Highest cash balance</t>
  </si>
  <si>
    <t>Sensitise sales</t>
  </si>
  <si>
    <t>Gross Margin %</t>
  </si>
  <si>
    <t>EBITDA</t>
  </si>
  <si>
    <t>HIGHEST CASH BALANCE</t>
  </si>
  <si>
    <t>Interest rate</t>
  </si>
  <si>
    <t>Sensitised sales</t>
  </si>
  <si>
    <t>Local Advertising Fund</t>
  </si>
  <si>
    <t>Overheads, other cost of sales</t>
  </si>
  <si>
    <t>Fee and credit card rates</t>
  </si>
  <si>
    <t>National Marketing Fund</t>
  </si>
  <si>
    <t>Store Location</t>
  </si>
  <si>
    <t>Input Sheet</t>
  </si>
  <si>
    <t>Existing</t>
  </si>
  <si>
    <t>StoreStatus</t>
  </si>
  <si>
    <t>New</t>
  </si>
  <si>
    <t>Rate</t>
  </si>
  <si>
    <t>Projection start date</t>
  </si>
  <si>
    <t>Notes</t>
  </si>
  <si>
    <t>Sales Mix &amp; Gross Margins</t>
  </si>
  <si>
    <t>Trading cash inflow / (outflow)</t>
  </si>
  <si>
    <t>Cash inflow / (outflow) before drawings</t>
  </si>
  <si>
    <t>Balance b/f</t>
  </si>
  <si>
    <t>Checklist</t>
  </si>
  <si>
    <t>Input sheet:</t>
  </si>
  <si>
    <t>Local Marketing Costs</t>
  </si>
  <si>
    <t>Financing</t>
  </si>
  <si>
    <t>Return month</t>
  </si>
  <si>
    <t>Finance &amp; Other</t>
  </si>
  <si>
    <t>Capital expenditure</t>
  </si>
  <si>
    <t>Fixed Assets</t>
  </si>
  <si>
    <t>monthly</t>
  </si>
  <si>
    <t>quarterly</t>
  </si>
  <si>
    <t>Please exclude VAT from sales values</t>
  </si>
  <si>
    <t xml:space="preserve">Property Rates </t>
  </si>
  <si>
    <t>OVERHEADS - total</t>
  </si>
  <si>
    <t>Complete?</t>
  </si>
  <si>
    <t>Interest</t>
  </si>
  <si>
    <t>On overdraft</t>
  </si>
  <si>
    <t>Overdraft b/f</t>
  </si>
  <si>
    <t>On loan</t>
  </si>
  <si>
    <t>Summary of Key Indicators</t>
  </si>
  <si>
    <t>Y</t>
  </si>
  <si>
    <t>VAT?</t>
  </si>
  <si>
    <t>Agree to Terms and Conditions</t>
  </si>
  <si>
    <t>Limit exceeded</t>
  </si>
  <si>
    <t>Limit exceeded by:</t>
  </si>
  <si>
    <t>Project Management Fee</t>
  </si>
  <si>
    <t>Design Fee</t>
  </si>
  <si>
    <t>Preliminaries</t>
  </si>
  <si>
    <t>Ceilings</t>
  </si>
  <si>
    <t>Services installation</t>
  </si>
  <si>
    <t>Services (shutter contingency)</t>
  </si>
  <si>
    <t>Attendance</t>
  </si>
  <si>
    <t>Furniture</t>
  </si>
  <si>
    <t>Carpet supply</t>
  </si>
  <si>
    <t>Alarm system</t>
  </si>
  <si>
    <t>Ribbon Graphics / Menu</t>
  </si>
  <si>
    <t>Window Display: 8-panel</t>
  </si>
  <si>
    <t>External Signage</t>
  </si>
  <si>
    <t>Other items:</t>
  </si>
  <si>
    <t>Contingency</t>
  </si>
  <si>
    <t>Scales (2)</t>
  </si>
  <si>
    <t>Copiers</t>
  </si>
  <si>
    <t>Marketing - initial costs</t>
  </si>
  <si>
    <t>Initial Fees</t>
  </si>
  <si>
    <t>Store Development Costs</t>
  </si>
  <si>
    <t>Equipment</t>
  </si>
  <si>
    <t>Store Development Total</t>
  </si>
  <si>
    <t>Other initial funding requirements</t>
  </si>
  <si>
    <t>Initial Costs - Store Establishment, Franchise Fees</t>
  </si>
  <si>
    <t>Total initial funding requirement</t>
  </si>
  <si>
    <t>Personal Capital</t>
  </si>
  <si>
    <t>Term Loans (below)</t>
  </si>
  <si>
    <t>Total finance available</t>
  </si>
  <si>
    <t>Capital available / (shortfall)</t>
  </si>
  <si>
    <t>Financing - Term Loans</t>
  </si>
  <si>
    <t>Loan 1</t>
  </si>
  <si>
    <t>Loan 2</t>
  </si>
  <si>
    <t>Loan 3</t>
  </si>
  <si>
    <t>Loan Term</t>
  </si>
  <si>
    <t>Capital repayment holiday</t>
  </si>
  <si>
    <t>Bank base rate</t>
  </si>
  <si>
    <t>Commercial bank premium</t>
  </si>
  <si>
    <t>Interest rate - total</t>
  </si>
  <si>
    <t>Loan amount</t>
  </si>
  <si>
    <t>Facility Fee</t>
  </si>
  <si>
    <t>Opening</t>
  </si>
  <si>
    <t>Additions</t>
  </si>
  <si>
    <t>Intangible assets</t>
  </si>
  <si>
    <t>Fixtures and Fittings</t>
  </si>
  <si>
    <t>Other</t>
  </si>
  <si>
    <t>Stock</t>
  </si>
  <si>
    <t>Debtors</t>
  </si>
  <si>
    <t>Creditors</t>
  </si>
  <si>
    <t>* Please note that this schedule is for indication purposes only. Interest charges may vary over the life of the loan depending on changes in the bank base rate.</t>
  </si>
  <si>
    <t>Closing balance</t>
  </si>
  <si>
    <t>Total payment</t>
  </si>
  <si>
    <t>Principal</t>
  </si>
  <si>
    <t>Loan value</t>
  </si>
  <si>
    <t>Capital holiday</t>
  </si>
  <si>
    <t>Term</t>
  </si>
  <si>
    <t>Financing - Loan Amortization Schedule</t>
  </si>
  <si>
    <t>Payments</t>
  </si>
  <si>
    <t>Costs</t>
  </si>
  <si>
    <t>Retained Profits / (Losses)</t>
  </si>
  <si>
    <t>Capital Introduced</t>
  </si>
  <si>
    <t>REPRESENTED BY</t>
  </si>
  <si>
    <t>NET ASSETS</t>
  </si>
  <si>
    <t>Bank Loan</t>
  </si>
  <si>
    <t>Overdraft</t>
  </si>
  <si>
    <t>CURRENT LIABILITIES</t>
  </si>
  <si>
    <t>Cash</t>
  </si>
  <si>
    <t xml:space="preserve">Stock </t>
  </si>
  <si>
    <t>CURRENT ASSETS</t>
  </si>
  <si>
    <t>Net Book Value</t>
  </si>
  <si>
    <t>Cost:</t>
  </si>
  <si>
    <t>FIXED ASSETS</t>
  </si>
  <si>
    <t>Balance Sheet</t>
  </si>
  <si>
    <t>Equipment &amp; opening supplies</t>
  </si>
  <si>
    <t>Trading stock and supplies</t>
  </si>
  <si>
    <t>Professional costs</t>
  </si>
  <si>
    <t>Furniture and fittings</t>
  </si>
  <si>
    <t>Other Establishment costs</t>
  </si>
  <si>
    <t>Training</t>
  </si>
  <si>
    <t>Participants:</t>
  </si>
  <si>
    <t>Strip out and enabling works</t>
  </si>
  <si>
    <t>Floor finishes</t>
  </si>
  <si>
    <t>Carpentry &amp; joinery</t>
  </si>
  <si>
    <t>Decorations and finishes</t>
  </si>
  <si>
    <t>Initial franchise fee</t>
  </si>
  <si>
    <t>Cash register</t>
  </si>
  <si>
    <t>Fax machine</t>
  </si>
  <si>
    <t>Finishing equipment (binder / laminator)</t>
  </si>
  <si>
    <t>Bank facility fee</t>
  </si>
  <si>
    <t>Stamp duty</t>
  </si>
  <si>
    <t>Rent deposit</t>
  </si>
  <si>
    <t>IT network - hardware, software</t>
  </si>
  <si>
    <t>IT installation - fees &amp; expenses</t>
  </si>
  <si>
    <t>Shopfitting</t>
  </si>
  <si>
    <t>Legal, travel &amp; marketing</t>
  </si>
  <si>
    <t>Travel, hotels and meals (1 week's training)</t>
  </si>
  <si>
    <t>P&amp;L</t>
  </si>
  <si>
    <t>F&amp;F</t>
  </si>
  <si>
    <t>Initial Costs Summary</t>
  </si>
  <si>
    <t>Current Assets</t>
  </si>
  <si>
    <t>INT</t>
  </si>
  <si>
    <t>STK</t>
  </si>
  <si>
    <t>DRS</t>
  </si>
  <si>
    <t>CSH</t>
  </si>
  <si>
    <t>EQP</t>
  </si>
  <si>
    <t>Other items</t>
  </si>
  <si>
    <t>Key:</t>
  </si>
  <si>
    <t>Samples</t>
  </si>
  <si>
    <t>Calc</t>
  </si>
  <si>
    <t>Candidate1</t>
  </si>
  <si>
    <t>Additional</t>
  </si>
  <si>
    <t>Initial Costs</t>
  </si>
  <si>
    <t>2nd</t>
  </si>
  <si>
    <t>3rd</t>
  </si>
  <si>
    <t>Pre-Trade</t>
  </si>
  <si>
    <t>Personal capital introduced</t>
  </si>
  <si>
    <t>Cash flow</t>
  </si>
  <si>
    <t>Initial funding requirement</t>
  </si>
  <si>
    <t>Capex and Depreciation</t>
  </si>
  <si>
    <t>Cost</t>
  </si>
  <si>
    <t>Opening balance</t>
  </si>
  <si>
    <t>Initial costs</t>
  </si>
  <si>
    <t>Net book value</t>
  </si>
  <si>
    <t>Check: Per B/S</t>
  </si>
  <si>
    <t>Month added</t>
  </si>
  <si>
    <t>Current Year Profit / (Loss)</t>
  </si>
  <si>
    <t>Agreed interest rate</t>
  </si>
  <si>
    <t>Overdraft facility:</t>
  </si>
  <si>
    <t>Sensitivities and drawings</t>
  </si>
  <si>
    <t>Limit</t>
  </si>
  <si>
    <t>Model version</t>
  </si>
  <si>
    <t>Type</t>
  </si>
  <si>
    <t>Rate %</t>
  </si>
  <si>
    <t>Rent free period</t>
  </si>
  <si>
    <t>Lease to open period</t>
  </si>
  <si>
    <t>Other information:</t>
  </si>
  <si>
    <t>Month number</t>
  </si>
  <si>
    <t>every</t>
  </si>
  <si>
    <t>starting</t>
  </si>
  <si>
    <t>Overview</t>
  </si>
  <si>
    <t>Others</t>
  </si>
  <si>
    <t>Property Rent</t>
  </si>
  <si>
    <r>
      <rPr>
        <u/>
        <vertAlign val="superscript"/>
        <sz val="10"/>
        <color indexed="30"/>
        <rFont val="Calibri"/>
        <family val="2"/>
      </rPr>
      <t>(1)</t>
    </r>
    <r>
      <rPr>
        <u/>
        <sz val="10"/>
        <color indexed="30"/>
        <rFont val="Calibri"/>
        <family val="2"/>
      </rPr>
      <t xml:space="preserve"> See overview sheet</t>
    </r>
  </si>
  <si>
    <t>Sales Collections</t>
  </si>
  <si>
    <t>Property Rent:</t>
  </si>
  <si>
    <t>months (for cash flow only)</t>
  </si>
  <si>
    <t>Calendar month number</t>
  </si>
  <si>
    <t>Overdraft facility</t>
  </si>
  <si>
    <t>Other borrowing conditions</t>
  </si>
  <si>
    <t>Net EBITDA / Debt service</t>
  </si>
  <si>
    <t>Debt service</t>
  </si>
  <si>
    <t>Leasing</t>
  </si>
  <si>
    <t>Total debt service</t>
  </si>
  <si>
    <t>Drawings</t>
  </si>
  <si>
    <t>Net EBITDA</t>
  </si>
  <si>
    <t>Include lease costs?</t>
  </si>
  <si>
    <t>Include drawings?</t>
  </si>
  <si>
    <t>Shortfall</t>
  </si>
  <si>
    <t>Sales at average gross margin</t>
  </si>
  <si>
    <t>Target Net EBITDA</t>
  </si>
  <si>
    <t>Shortfall:</t>
  </si>
  <si>
    <t>Complies</t>
  </si>
  <si>
    <t>Warning: Projections do not currently meet bank criteria for the years shown. Please review.</t>
  </si>
  <si>
    <t>Amount required</t>
  </si>
  <si>
    <t>Excess</t>
  </si>
  <si>
    <t>Exceeds % of costs criteria</t>
  </si>
  <si>
    <t>Exceeds debt service criteria</t>
  </si>
  <si>
    <t>Max loan available</t>
  </si>
  <si>
    <t>Debt Service Cover</t>
  </si>
  <si>
    <t>Detailed design &amp; project management fee</t>
  </si>
  <si>
    <t>Survey &amp; outline design fee</t>
  </si>
  <si>
    <t>Ribbon graphics / menu</t>
  </si>
  <si>
    <t>Window display: 8-panel</t>
  </si>
  <si>
    <t>External signage</t>
  </si>
  <si>
    <t>Equipment &amp; Opening Supplies</t>
  </si>
  <si>
    <t>Legal, Travel &amp; Marketing</t>
  </si>
  <si>
    <t>Other Initial Funding Requirements</t>
  </si>
  <si>
    <t>Total Initial Funding Requirement</t>
  </si>
  <si>
    <t>Max % of initial costs</t>
  </si>
  <si>
    <t>Applicable to total loan amount:</t>
  </si>
  <si>
    <t>Error</t>
  </si>
  <si>
    <t>Total general overheads</t>
  </si>
  <si>
    <t>Please exclude VAT from values</t>
  </si>
  <si>
    <r>
      <t xml:space="preserve">Sales Sensitivity (%)  </t>
    </r>
    <r>
      <rPr>
        <vertAlign val="superscript"/>
        <sz val="10"/>
        <color indexed="10"/>
        <rFont val="Calibri"/>
        <family val="2"/>
      </rPr>
      <t>(1)</t>
    </r>
  </si>
  <si>
    <t>Sensitivity can be adjusted on the Overview sheet</t>
  </si>
  <si>
    <t>Please exclude VAT from cost values</t>
  </si>
  <si>
    <t>Asset life (years)</t>
  </si>
  <si>
    <t>Legal - property and other</t>
  </si>
  <si>
    <t>Rent due month indicator</t>
  </si>
  <si>
    <t>Rent</t>
  </si>
  <si>
    <t>Equipment lease</t>
  </si>
  <si>
    <t>Mailboxes</t>
  </si>
  <si>
    <t>Refund month</t>
  </si>
  <si>
    <t>Rent Deposit refund</t>
  </si>
  <si>
    <t>Rent Deposit</t>
  </si>
  <si>
    <t>Refunded</t>
  </si>
  <si>
    <t>Frequency indicator (0)</t>
  </si>
  <si>
    <t>Rent Free period</t>
  </si>
  <si>
    <t>Metro</t>
  </si>
  <si>
    <t>Gross Margin average (before fees &amp; cc costs)</t>
  </si>
  <si>
    <t>Store Status</t>
  </si>
  <si>
    <t>Finance - debt service calculations and messages</t>
  </si>
  <si>
    <t>Other messages</t>
  </si>
  <si>
    <t>Messages / formulae</t>
  </si>
  <si>
    <t>Depreciation - annual charge</t>
  </si>
  <si>
    <t>Fixed asset opening values</t>
  </si>
  <si>
    <t>Input Sheets</t>
  </si>
  <si>
    <t>Store</t>
  </si>
  <si>
    <t>Sales &amp; Margins</t>
  </si>
  <si>
    <t>Finance</t>
  </si>
  <si>
    <t>Reports</t>
  </si>
  <si>
    <t>P&amp;L - Summary</t>
  </si>
  <si>
    <t>P&amp;L - monthly</t>
  </si>
  <si>
    <t>Cash - summary</t>
  </si>
  <si>
    <t>Cash - monthly</t>
  </si>
  <si>
    <t>Fixtures</t>
  </si>
  <si>
    <t>Intangibles</t>
  </si>
  <si>
    <t>Start</t>
  </si>
  <si>
    <t>account</t>
  </si>
  <si>
    <t>v01-18</t>
  </si>
  <si>
    <t>Employer's NIC+Pen</t>
  </si>
  <si>
    <t>MBE2023</t>
  </si>
  <si>
    <t>IT network - hardware, software incl. installation</t>
  </si>
  <si>
    <t>Initial/Startup Fees</t>
  </si>
  <si>
    <t>GMX Fees</t>
  </si>
  <si>
    <t>Training Susbistence</t>
  </si>
  <si>
    <t>Packaging materials</t>
  </si>
  <si>
    <t>Uniforms</t>
  </si>
  <si>
    <t>Consumables</t>
  </si>
  <si>
    <t>Royalty Fee</t>
  </si>
  <si>
    <t>Service Fees</t>
  </si>
  <si>
    <t>Warranty</t>
  </si>
  <si>
    <t>Online Services</t>
  </si>
  <si>
    <t>Conference Fees</t>
  </si>
  <si>
    <t>Local PR</t>
  </si>
  <si>
    <t>Intranet Fees</t>
  </si>
  <si>
    <t>GMX Usage Fees</t>
  </si>
  <si>
    <t>Scales</t>
  </si>
  <si>
    <t>Initial Measure/Design</t>
  </si>
  <si>
    <t>Van Deposit</t>
  </si>
  <si>
    <t>Profesional Costs</t>
  </si>
  <si>
    <t>Mkt'ing Boost £1,800 Match Funded</t>
  </si>
  <si>
    <t>Training Fee</t>
  </si>
  <si>
    <t>Motoring Ecpenses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</si>
</sst>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0\)"/>
    <numFmt numFmtId="165" formatCode="0.0%"/>
    <numFmt numFmtId="166" formatCode="#,##0\ ;[Red]\(#,##0\)"/>
    <numFmt numFmtId="167" formatCode="#,##0\ ;[Red]\(#,##0\);"/>
    <numFmt numFmtId="168" formatCode="#,##0\ &quot;sq ft&quot;;;"/>
    <numFmt numFmtId="169" formatCode="0.0\ &quot;sq m&quot;;;"/>
    <numFmt numFmtId="170" formatCode="0\ &quot;monthly&quot;"/>
    <numFmt numFmtId="171" formatCode="0%;;"/>
    <numFmt numFmtId="172" formatCode="\+0%;\-0%"/>
    <numFmt numFmtId="173" formatCode="#,##0\ ;\(#,##0\);"/>
    <numFmt numFmtId="174" formatCode="&quot;Model Version &quot;@"/>
    <numFmt numFmtId="175" formatCode="#,##0\ ;[Red]\(#,##0\);;"/>
    <numFmt numFmtId="176" formatCode="0.0%;;"/>
    <numFmt numFmtId="177" formatCode="0.00%;;"/>
    <numFmt numFmtId="178" formatCode="#,##0.0\ ;[Red]\(#,##0.0\);"/>
    <numFmt numFmtId="179" formatCode="&quot;Year &quot;0;"/>
    <numFmt numFmtId="180" formatCode="&quot;Month &quot;0;"/>
    <numFmt numFmtId="181" formatCode="d/mm/yyyy;@"/>
    <numFmt numFmtId="182" formatCode="&quot;month&quot;\ 0;"/>
    <numFmt numFmtId="183" formatCode="&quot;Year &quot;0"/>
    <numFmt numFmtId="184" formatCode="&quot;Month &quot;#,##0;&quot;Month &quot;\-#,##0"/>
    <numFmt numFmtId="185" formatCode="General;;"/>
    <numFmt numFmtId="186" formatCode="#,##0.00\ ;[Red]\(#,##0.00\);"/>
    <numFmt numFmtId="187" formatCode="#,##0\ &quot;%&quot;"/>
  </numFmts>
  <fonts count="99" x14ac:knownFonts="1">
    <font>
      <sz val="10"/>
      <name val="Calibri"/>
      <family val="2"/>
    </font>
    <font>
      <sz val="10"/>
      <name val="Arial"/>
      <family val="2"/>
    </font>
    <font>
      <b/>
      <sz val="10"/>
      <name val="Arial"/>
      <family val="2"/>
    </font>
    <font>
      <sz val="10"/>
      <name val="Arial"/>
      <family val="2"/>
    </font>
    <font>
      <b/>
      <sz val="10"/>
      <color indexed="10"/>
      <name val="Arial"/>
      <family val="2"/>
    </font>
    <font>
      <sz val="8"/>
      <name val="Arial"/>
      <family val="2"/>
    </font>
    <font>
      <sz val="10"/>
      <color indexed="53"/>
      <name val="Wingdings 3"/>
      <family val="1"/>
      <charset val="2"/>
    </font>
    <font>
      <sz val="8"/>
      <name val="Calibri"/>
      <family val="2"/>
    </font>
    <font>
      <b/>
      <sz val="10"/>
      <name val="Calibri"/>
      <family val="2"/>
    </font>
    <font>
      <sz val="11"/>
      <name val="Calibri"/>
      <family val="2"/>
    </font>
    <font>
      <sz val="10"/>
      <name val="Wingdings"/>
      <charset val="2"/>
    </font>
    <font>
      <sz val="10"/>
      <name val="Calibri"/>
      <family val="2"/>
    </font>
    <font>
      <b/>
      <sz val="10"/>
      <color indexed="23"/>
      <name val="Calibri"/>
      <family val="2"/>
    </font>
    <font>
      <sz val="8"/>
      <name val="Calibri"/>
      <family val="2"/>
    </font>
    <font>
      <b/>
      <sz val="10"/>
      <name val="Calibri"/>
      <family val="2"/>
    </font>
    <font>
      <sz val="10"/>
      <color indexed="12"/>
      <name val="Calibri"/>
      <family val="2"/>
    </font>
    <font>
      <sz val="10"/>
      <color indexed="23"/>
      <name val="Calibri"/>
      <family val="2"/>
    </font>
    <font>
      <b/>
      <sz val="12"/>
      <color indexed="60"/>
      <name val="Calibri"/>
      <family val="2"/>
    </font>
    <font>
      <sz val="12"/>
      <color indexed="60"/>
      <name val="Calibri"/>
      <family val="2"/>
    </font>
    <font>
      <b/>
      <sz val="10"/>
      <color indexed="60"/>
      <name val="Calibri"/>
      <family val="2"/>
    </font>
    <font>
      <b/>
      <sz val="10"/>
      <color indexed="60"/>
      <name val="Calibri"/>
      <family val="2"/>
    </font>
    <font>
      <b/>
      <sz val="10"/>
      <color indexed="12"/>
      <name val="Calibri"/>
      <family val="2"/>
    </font>
    <font>
      <sz val="10"/>
      <color indexed="10"/>
      <name val="Calibri"/>
      <family val="2"/>
    </font>
    <font>
      <b/>
      <u/>
      <sz val="12"/>
      <color indexed="12"/>
      <name val="Calibri"/>
      <family val="2"/>
    </font>
    <font>
      <b/>
      <sz val="10"/>
      <color indexed="10"/>
      <name val="Calibri"/>
      <family val="2"/>
    </font>
    <font>
      <b/>
      <sz val="12"/>
      <color indexed="12"/>
      <name val="Calibri"/>
      <family val="2"/>
    </font>
    <font>
      <b/>
      <u/>
      <sz val="10"/>
      <color indexed="10"/>
      <name val="Calibri"/>
      <family val="2"/>
    </font>
    <font>
      <sz val="12"/>
      <color indexed="17"/>
      <name val="Calibri"/>
      <family val="2"/>
    </font>
    <font>
      <sz val="10"/>
      <color indexed="57"/>
      <name val="Calibri"/>
      <family val="2"/>
    </font>
    <font>
      <b/>
      <u/>
      <sz val="10"/>
      <name val="Calibri"/>
      <family val="2"/>
    </font>
    <font>
      <b/>
      <sz val="12"/>
      <name val="Calibri"/>
      <family val="2"/>
    </font>
    <font>
      <sz val="10"/>
      <color indexed="53"/>
      <name val="Calibri"/>
      <family val="2"/>
    </font>
    <font>
      <sz val="10"/>
      <color indexed="48"/>
      <name val="Calibri"/>
      <family val="2"/>
    </font>
    <font>
      <u/>
      <sz val="10"/>
      <name val="Calibri"/>
      <family val="2"/>
    </font>
    <font>
      <sz val="10"/>
      <color indexed="55"/>
      <name val="Calibri"/>
      <family val="2"/>
    </font>
    <font>
      <b/>
      <sz val="11"/>
      <name val="Calibri"/>
      <family val="2"/>
    </font>
    <font>
      <sz val="10"/>
      <color indexed="63"/>
      <name val="Calibri"/>
      <family val="2"/>
    </font>
    <font>
      <b/>
      <sz val="12"/>
      <color indexed="10"/>
      <name val="Calibri"/>
      <family val="2"/>
    </font>
    <font>
      <b/>
      <sz val="10"/>
      <color indexed="10"/>
      <name val="Calibri"/>
      <family val="2"/>
    </font>
    <font>
      <sz val="10"/>
      <color indexed="10"/>
      <name val="Calibri"/>
      <family val="2"/>
    </font>
    <font>
      <sz val="11"/>
      <color indexed="56"/>
      <name val="Calibri"/>
      <family val="2"/>
    </font>
    <font>
      <sz val="14"/>
      <color indexed="17"/>
      <name val="Wingdings"/>
      <charset val="2"/>
    </font>
    <font>
      <sz val="12"/>
      <color indexed="30"/>
      <name val="Calibri"/>
      <family val="2"/>
    </font>
    <font>
      <sz val="10"/>
      <color indexed="23"/>
      <name val="Calibri"/>
      <family val="2"/>
    </font>
    <font>
      <sz val="10"/>
      <color indexed="23"/>
      <name val="Calibri"/>
      <family val="2"/>
    </font>
    <font>
      <sz val="10"/>
      <name val="Calibri"/>
      <family val="2"/>
    </font>
    <font>
      <sz val="8"/>
      <name val="Calibri"/>
      <family val="2"/>
    </font>
    <font>
      <sz val="10"/>
      <color indexed="23"/>
      <name val="Calibri"/>
      <family val="2"/>
    </font>
    <font>
      <b/>
      <sz val="11"/>
      <name val="Calibri"/>
      <family val="2"/>
    </font>
    <font>
      <sz val="8"/>
      <color indexed="23"/>
      <name val="Calibri"/>
      <family val="2"/>
    </font>
    <font>
      <b/>
      <sz val="10"/>
      <color indexed="63"/>
      <name val="Calibri"/>
      <family val="2"/>
    </font>
    <font>
      <b/>
      <sz val="8"/>
      <name val="Calibri"/>
      <family val="2"/>
    </font>
    <font>
      <b/>
      <u/>
      <sz val="10"/>
      <color indexed="10"/>
      <name val="Calibri"/>
      <family val="2"/>
    </font>
    <font>
      <b/>
      <u/>
      <sz val="12"/>
      <color indexed="12"/>
      <name val="Calibri"/>
      <family val="2"/>
    </font>
    <font>
      <b/>
      <sz val="10"/>
      <name val="Calibri"/>
      <family val="2"/>
    </font>
    <font>
      <b/>
      <sz val="12"/>
      <color indexed="12"/>
      <name val="Calibri"/>
      <family val="2"/>
    </font>
    <font>
      <b/>
      <sz val="10"/>
      <color indexed="55"/>
      <name val="Calibri"/>
      <family val="2"/>
    </font>
    <font>
      <sz val="10"/>
      <color indexed="55"/>
      <name val="Calibri"/>
      <family val="2"/>
    </font>
    <font>
      <sz val="12"/>
      <color indexed="17"/>
      <name val="Calibri"/>
      <family val="2"/>
    </font>
    <font>
      <u/>
      <sz val="8"/>
      <color indexed="55"/>
      <name val="Calibri"/>
      <family val="2"/>
    </font>
    <font>
      <sz val="8"/>
      <color indexed="30"/>
      <name val="Calibri"/>
      <family val="2"/>
    </font>
    <font>
      <sz val="8"/>
      <color indexed="55"/>
      <name val="Calibri"/>
      <family val="2"/>
    </font>
    <font>
      <sz val="11"/>
      <color indexed="10"/>
      <name val="Calibri"/>
      <family val="2"/>
    </font>
    <font>
      <u/>
      <sz val="11"/>
      <color indexed="10"/>
      <name val="Calibri"/>
      <family val="2"/>
    </font>
    <font>
      <sz val="10"/>
      <color indexed="62"/>
      <name val="Calibri"/>
      <family val="2"/>
    </font>
    <font>
      <sz val="14"/>
      <color indexed="63"/>
      <name val="Arial"/>
      <family val="2"/>
    </font>
    <font>
      <u/>
      <sz val="8"/>
      <color indexed="10"/>
      <name val="Calibri"/>
      <family val="2"/>
    </font>
    <font>
      <sz val="10"/>
      <color indexed="10"/>
      <name val="Calibri"/>
      <family val="2"/>
    </font>
    <font>
      <sz val="8"/>
      <color indexed="55"/>
      <name val="Calibri"/>
      <family val="2"/>
    </font>
    <font>
      <sz val="10"/>
      <color indexed="9"/>
      <name val="Arial"/>
      <family val="2"/>
    </font>
    <font>
      <u/>
      <sz val="10"/>
      <color indexed="30"/>
      <name val="Calibri"/>
      <family val="2"/>
    </font>
    <font>
      <sz val="9"/>
      <color indexed="81"/>
      <name val="Tahoma"/>
      <family val="2"/>
    </font>
    <font>
      <u/>
      <vertAlign val="superscript"/>
      <sz val="10"/>
      <color indexed="30"/>
      <name val="Calibri"/>
      <family val="2"/>
    </font>
    <font>
      <sz val="10"/>
      <name val="Calibri"/>
      <family val="2"/>
    </font>
    <font>
      <b/>
      <sz val="10"/>
      <name val="Calibri"/>
      <family val="2"/>
    </font>
    <font>
      <sz val="8"/>
      <color rgb="FFFF0000"/>
      <name val="Calibri"/>
      <family val="2"/>
      <scheme val="minor"/>
    </font>
    <font>
      <u/>
      <sz val="10"/>
      <color rgb="FF0070C0"/>
      <name val="Calibri"/>
      <family val="2"/>
    </font>
    <font>
      <sz val="8"/>
      <color rgb="FF000000"/>
      <name val="Tahoma"/>
      <family val="2"/>
    </font>
    <font>
      <sz val="10"/>
      <color rgb="FF0070C0"/>
      <name val="Calibri"/>
      <family val="2"/>
    </font>
    <font>
      <b/>
      <sz val="10"/>
      <color rgb="FF002060"/>
      <name val="Calibri"/>
      <family val="2"/>
    </font>
    <font>
      <sz val="10"/>
      <color rgb="FF002060"/>
      <name val="Calibri"/>
      <family val="2"/>
    </font>
    <font>
      <sz val="10"/>
      <color rgb="FFFF0000"/>
      <name val="Calibri"/>
      <family val="2"/>
    </font>
    <font>
      <b/>
      <sz val="12"/>
      <color rgb="FFFF0000"/>
      <name val="Calibri"/>
      <family val="2"/>
    </font>
    <font>
      <vertAlign val="superscript"/>
      <sz val="10"/>
      <color indexed="10"/>
      <name val="Calibri"/>
      <family val="2"/>
    </font>
    <font>
      <sz val="8"/>
      <color rgb="FF0070C0"/>
      <name val="Calibri"/>
      <family val="2"/>
    </font>
    <font>
      <sz val="10"/>
      <color rgb="FFC00000"/>
      <name val="Calibri"/>
      <family val="2"/>
    </font>
    <font>
      <u/>
      <sz val="14"/>
      <color rgb="FF0070C0"/>
      <name val="Calibri"/>
      <family val="2"/>
    </font>
    <font>
      <b/>
      <sz val="10"/>
      <color rgb="FFFF0000"/>
      <name val="Calibri"/>
      <family val="2"/>
    </font>
    <font>
      <sz val="10"/>
      <color theme="0"/>
      <name val="Calibri"/>
      <family val="2"/>
    </font>
    <font>
      <sz val="8"/>
      <name val="Calibri"/>
      <family val="2"/>
      <scheme val="minor"/>
    </font>
    <font>
      <u/>
      <sz val="8"/>
      <color rgb="FF0070C0"/>
      <name val="Calibri"/>
      <family val="2"/>
    </font>
    <font>
      <sz val="10"/>
      <color theme="1" tint="0.34998626667073579"/>
      <name val="Calibri"/>
      <family val="2"/>
      <scheme val="minor"/>
    </font>
    <font>
      <sz val="10"/>
      <color rgb="FF000080"/>
      <name val="Calibri"/>
      <family val="2"/>
      <scheme val="minor"/>
    </font>
    <font>
      <sz val="10"/>
      <color rgb="FF993300"/>
      <name val="Calibri"/>
      <family val="2"/>
      <scheme val="minor"/>
    </font>
    <font>
      <b/>
      <sz val="10"/>
      <color rgb="FF993300"/>
      <name val="Calibri"/>
      <family val="2"/>
      <scheme val="minor"/>
    </font>
    <font>
      <b/>
      <sz val="10"/>
      <color rgb="FF000080"/>
      <name val="Calibri"/>
      <family val="2"/>
      <scheme val="minor"/>
    </font>
    <font>
      <b/>
      <sz val="10"/>
      <color theme="1" tint="0.34998626667073579"/>
      <name val="Calibri"/>
      <family val="2"/>
      <scheme val="minor"/>
    </font>
    <font>
      <sz val="9"/>
      <name val="Calibri"/>
      <family val="2"/>
    </font>
    <font>
      <b/>
      <sz val="10"/>
      <color rgb="FFC00000"/>
      <name val="Calibri"/>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rgb="FFF3F4FF"/>
        <bgColor indexed="64"/>
      </patternFill>
    </fill>
    <fill>
      <patternFill patternType="solid">
        <fgColor theme="8" tint="0.79998168889431442"/>
        <bgColor indexed="64"/>
      </patternFill>
    </fill>
    <fill>
      <patternFill patternType="solid">
        <fgColor theme="0"/>
        <bgColor indexed="64"/>
      </patternFill>
    </fill>
    <fill>
      <patternFill patternType="solid">
        <fgColor rgb="FF212121"/>
        <bgColor indexed="64"/>
      </patternFill>
    </fill>
    <fill>
      <patternFill patternType="solid">
        <fgColor theme="0" tint="-4.9989318521683403E-2"/>
        <bgColor indexed="64"/>
      </patternFill>
    </fill>
  </fills>
  <borders count="123">
    <border>
      <left/>
      <right/>
      <top/>
      <bottom/>
      <diagonal/>
    </border>
    <border>
      <left style="thin">
        <color indexed="55"/>
      </left>
      <right style="thin">
        <color indexed="55"/>
      </right>
      <top style="thin">
        <color indexed="55"/>
      </top>
      <bottom style="thin">
        <color indexed="55"/>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bottom style="thin">
        <color indexed="55"/>
      </bottom>
      <diagonal/>
    </border>
    <border>
      <left/>
      <right/>
      <top style="thin">
        <color indexed="64"/>
      </top>
      <bottom/>
      <diagonal/>
    </border>
    <border>
      <left/>
      <right/>
      <top style="thin">
        <color indexed="64"/>
      </top>
      <bottom style="thin">
        <color indexed="64"/>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indexed="55"/>
      </left>
      <right style="thin">
        <color indexed="55"/>
      </right>
      <top style="thin">
        <color indexed="9"/>
      </top>
      <bottom style="thin">
        <color indexed="9"/>
      </bottom>
      <diagonal/>
    </border>
    <border>
      <left style="thin">
        <color indexed="55"/>
      </left>
      <right/>
      <top/>
      <bottom style="thin">
        <color indexed="9"/>
      </bottom>
      <diagonal/>
    </border>
    <border>
      <left style="thin">
        <color indexed="55"/>
      </left>
      <right/>
      <top style="thin">
        <color indexed="55"/>
      </top>
      <bottom style="thin">
        <color indexed="9"/>
      </bottom>
      <diagonal/>
    </border>
    <border>
      <left style="thin">
        <color indexed="55"/>
      </left>
      <right style="thin">
        <color indexed="55"/>
      </right>
      <top style="thin">
        <color indexed="55"/>
      </top>
      <bottom style="thin">
        <color indexed="9"/>
      </bottom>
      <diagonal/>
    </border>
    <border>
      <left style="thin">
        <color indexed="55"/>
      </left>
      <right style="thin">
        <color indexed="55"/>
      </right>
      <top style="thin">
        <color indexed="9"/>
      </top>
      <bottom style="thin">
        <color indexed="55"/>
      </bottom>
      <diagonal/>
    </border>
    <border>
      <left style="thin">
        <color indexed="55"/>
      </left>
      <right/>
      <top style="thin">
        <color indexed="9"/>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9"/>
      </top>
      <bottom/>
      <diagonal/>
    </border>
    <border>
      <left/>
      <right/>
      <top style="thin">
        <color indexed="55"/>
      </top>
      <bottom style="thin">
        <color indexed="9"/>
      </bottom>
      <diagonal/>
    </border>
    <border>
      <left/>
      <right/>
      <top/>
      <bottom style="thin">
        <color indexed="9"/>
      </bottom>
      <diagonal/>
    </border>
    <border>
      <left/>
      <right/>
      <top style="thin">
        <color indexed="9"/>
      </top>
      <bottom style="thin">
        <color indexed="9"/>
      </bottom>
      <diagonal/>
    </border>
    <border>
      <left/>
      <right/>
      <top style="thin">
        <color indexed="9"/>
      </top>
      <bottom style="thin">
        <color indexed="55"/>
      </bottom>
      <diagonal/>
    </border>
    <border>
      <left style="thin">
        <color indexed="55"/>
      </left>
      <right style="thin">
        <color indexed="55"/>
      </right>
      <top style="thin">
        <color indexed="46"/>
      </top>
      <bottom style="thin">
        <color indexed="46"/>
      </bottom>
      <diagonal/>
    </border>
    <border>
      <left style="thin">
        <color indexed="55"/>
      </left>
      <right style="thin">
        <color indexed="55"/>
      </right>
      <top style="thin">
        <color indexed="46"/>
      </top>
      <bottom style="thin">
        <color indexed="55"/>
      </bottom>
      <diagonal/>
    </border>
    <border>
      <left style="thin">
        <color indexed="46"/>
      </left>
      <right style="thin">
        <color indexed="46"/>
      </right>
      <top style="thin">
        <color indexed="46"/>
      </top>
      <bottom style="thin">
        <color indexed="46"/>
      </bottom>
      <diagonal/>
    </border>
    <border>
      <left/>
      <right/>
      <top style="thin">
        <color indexed="46"/>
      </top>
      <bottom/>
      <diagonal/>
    </border>
    <border>
      <left/>
      <right style="thin">
        <color indexed="55"/>
      </right>
      <top style="thin">
        <color indexed="64"/>
      </top>
      <bottom style="double">
        <color indexed="64"/>
      </bottom>
      <diagonal/>
    </border>
    <border>
      <left/>
      <right/>
      <top style="thin">
        <color indexed="64"/>
      </top>
      <bottom style="double">
        <color indexed="64"/>
      </bottom>
      <diagonal/>
    </border>
    <border>
      <left style="thin">
        <color indexed="55"/>
      </left>
      <right/>
      <top style="thin">
        <color indexed="64"/>
      </top>
      <bottom style="double">
        <color indexed="64"/>
      </bottom>
      <diagonal/>
    </border>
    <border>
      <left style="thin">
        <color indexed="46"/>
      </left>
      <right style="thin">
        <color indexed="46"/>
      </right>
      <top style="thin">
        <color indexed="46"/>
      </top>
      <bottom/>
      <diagonal/>
    </border>
    <border>
      <left style="thin">
        <color indexed="46"/>
      </left>
      <right style="thin">
        <color indexed="46"/>
      </right>
      <top/>
      <bottom style="thin">
        <color indexed="46"/>
      </bottom>
      <diagonal/>
    </border>
    <border>
      <left style="thin">
        <color indexed="46"/>
      </left>
      <right style="thin">
        <color indexed="46"/>
      </right>
      <top/>
      <bottom/>
      <diagonal/>
    </border>
    <border>
      <left style="thin">
        <color indexed="46"/>
      </left>
      <right style="thin">
        <color indexed="46"/>
      </right>
      <top/>
      <bottom style="thin">
        <color indexed="55"/>
      </bottom>
      <diagonal/>
    </border>
    <border>
      <left style="thin">
        <color indexed="46"/>
      </left>
      <right style="thin">
        <color indexed="55"/>
      </right>
      <top/>
      <bottom style="thin">
        <color indexed="55"/>
      </bottom>
      <diagonal/>
    </border>
    <border>
      <left style="thin">
        <color indexed="46"/>
      </left>
      <right/>
      <top style="thin">
        <color indexed="46"/>
      </top>
      <bottom/>
      <diagonal/>
    </border>
    <border>
      <left/>
      <right style="thin">
        <color indexed="46"/>
      </right>
      <top style="thin">
        <color indexed="46"/>
      </top>
      <bottom/>
      <diagonal/>
    </border>
    <border>
      <left style="thin">
        <color indexed="46"/>
      </left>
      <right/>
      <top/>
      <bottom/>
      <diagonal/>
    </border>
    <border>
      <left/>
      <right style="thin">
        <color indexed="46"/>
      </right>
      <top/>
      <bottom/>
      <diagonal/>
    </border>
    <border>
      <left style="thin">
        <color indexed="46"/>
      </left>
      <right/>
      <top/>
      <bottom style="thin">
        <color indexed="46"/>
      </bottom>
      <diagonal/>
    </border>
    <border>
      <left/>
      <right/>
      <top/>
      <bottom style="thin">
        <color indexed="46"/>
      </bottom>
      <diagonal/>
    </border>
    <border>
      <left/>
      <right style="thin">
        <color indexed="46"/>
      </right>
      <top/>
      <bottom style="thin">
        <color indexed="46"/>
      </bottom>
      <diagonal/>
    </border>
    <border>
      <left style="thin">
        <color indexed="55"/>
      </left>
      <right/>
      <top style="thin">
        <color indexed="46"/>
      </top>
      <bottom/>
      <diagonal/>
    </border>
    <border>
      <left/>
      <right style="thin">
        <color indexed="55"/>
      </right>
      <top style="thin">
        <color indexed="46"/>
      </top>
      <bottom/>
      <diagonal/>
    </border>
    <border>
      <left style="thin">
        <color indexed="46"/>
      </left>
      <right/>
      <top/>
      <bottom style="thin">
        <color indexed="55"/>
      </bottom>
      <diagonal/>
    </border>
    <border>
      <left style="thin">
        <color indexed="46"/>
      </left>
      <right/>
      <top style="thin">
        <color indexed="55"/>
      </top>
      <bottom style="thin">
        <color indexed="46"/>
      </bottom>
      <diagonal/>
    </border>
    <border>
      <left/>
      <right style="thin">
        <color indexed="55"/>
      </right>
      <top style="thin">
        <color indexed="55"/>
      </top>
      <bottom style="thin">
        <color indexed="46"/>
      </bottom>
      <diagonal/>
    </border>
    <border>
      <left/>
      <right style="thin">
        <color indexed="46"/>
      </right>
      <top/>
      <bottom style="thin">
        <color indexed="55"/>
      </bottom>
      <diagonal/>
    </border>
    <border>
      <left/>
      <right style="thin">
        <color indexed="46"/>
      </right>
      <top style="thin">
        <color indexed="55"/>
      </top>
      <bottom/>
      <diagonal/>
    </border>
    <border>
      <left/>
      <right/>
      <top style="thin">
        <color indexed="55"/>
      </top>
      <bottom style="thin">
        <color indexed="46"/>
      </bottom>
      <diagonal/>
    </border>
    <border>
      <left/>
      <right style="thin">
        <color indexed="46"/>
      </right>
      <top style="thin">
        <color indexed="55"/>
      </top>
      <bottom style="thin">
        <color indexed="46"/>
      </bottom>
      <diagonal/>
    </border>
    <border>
      <left style="thin">
        <color indexed="46"/>
      </left>
      <right style="thin">
        <color indexed="55"/>
      </right>
      <top/>
      <bottom/>
      <diagonal/>
    </border>
    <border>
      <left style="thin">
        <color indexed="46"/>
      </left>
      <right style="thin">
        <color indexed="46"/>
      </right>
      <top style="thin">
        <color indexed="46"/>
      </top>
      <bottom style="thin">
        <color indexed="55"/>
      </bottom>
      <diagonal/>
    </border>
    <border>
      <left style="thin">
        <color indexed="55"/>
      </left>
      <right style="thin">
        <color indexed="55"/>
      </right>
      <top style="thin">
        <color indexed="9"/>
      </top>
      <bottom style="thin">
        <color indexed="46"/>
      </bottom>
      <diagonal/>
    </border>
    <border>
      <left style="thin">
        <color indexed="55"/>
      </left>
      <right style="thin">
        <color indexed="55"/>
      </right>
      <top style="thin">
        <color indexed="46"/>
      </top>
      <bottom style="thin">
        <color indexed="9"/>
      </bottom>
      <diagonal/>
    </border>
    <border>
      <left/>
      <right style="medium">
        <color indexed="62"/>
      </right>
      <top/>
      <bottom/>
      <diagonal/>
    </border>
    <border>
      <left style="thin">
        <color indexed="55"/>
      </left>
      <right/>
      <top style="thin">
        <color indexed="9"/>
      </top>
      <bottom style="thin">
        <color indexed="9"/>
      </bottom>
      <diagonal/>
    </border>
    <border>
      <left/>
      <right style="thin">
        <color indexed="55"/>
      </right>
      <top style="thin">
        <color indexed="9"/>
      </top>
      <bottom style="thin">
        <color indexed="9"/>
      </bottom>
      <diagonal/>
    </border>
    <border>
      <left/>
      <right style="thin">
        <color indexed="55"/>
      </right>
      <top style="thin">
        <color indexed="9"/>
      </top>
      <bottom style="thin">
        <color indexed="55"/>
      </bottom>
      <diagonal/>
    </border>
    <border>
      <left style="thin">
        <color indexed="55"/>
      </left>
      <right style="thin">
        <color indexed="55"/>
      </right>
      <top/>
      <bottom style="thin">
        <color indexed="46"/>
      </bottom>
      <diagonal/>
    </border>
    <border>
      <left style="thin">
        <color indexed="55"/>
      </left>
      <right/>
      <top style="thin">
        <color indexed="9"/>
      </top>
      <bottom/>
      <diagonal/>
    </border>
    <border>
      <left/>
      <right style="thin">
        <color indexed="46"/>
      </right>
      <top/>
      <bottom style="thin">
        <color indexed="9"/>
      </bottom>
      <diagonal/>
    </border>
    <border>
      <left/>
      <right style="thin">
        <color indexed="46"/>
      </right>
      <top style="thin">
        <color indexed="9"/>
      </top>
      <bottom/>
      <diagonal/>
    </border>
    <border>
      <left/>
      <right style="thin">
        <color indexed="46"/>
      </right>
      <top style="thin">
        <color indexed="9"/>
      </top>
      <bottom style="thin">
        <color indexed="9"/>
      </bottom>
      <diagonal/>
    </border>
    <border>
      <left/>
      <right/>
      <top style="thin">
        <color indexed="9"/>
      </top>
      <bottom/>
      <diagonal/>
    </border>
    <border>
      <left style="thin">
        <color indexed="46"/>
      </left>
      <right style="thin">
        <color indexed="55"/>
      </right>
      <top style="thin">
        <color indexed="46"/>
      </top>
      <bottom style="thin">
        <color indexed="46"/>
      </bottom>
      <diagonal/>
    </border>
    <border>
      <left style="thin">
        <color indexed="46"/>
      </left>
      <right style="thin">
        <color indexed="55"/>
      </right>
      <top style="thin">
        <color indexed="46"/>
      </top>
      <bottom/>
      <diagonal/>
    </border>
    <border>
      <left style="thin">
        <color indexed="46"/>
      </left>
      <right style="thin">
        <color indexed="55"/>
      </right>
      <top style="thin">
        <color indexed="55"/>
      </top>
      <bottom style="thin">
        <color indexed="55"/>
      </bottom>
      <diagonal/>
    </border>
    <border>
      <left style="thin">
        <color indexed="55"/>
      </left>
      <right/>
      <top style="thin">
        <color indexed="46"/>
      </top>
      <bottom style="thin">
        <color indexed="46"/>
      </bottom>
      <diagonal/>
    </border>
    <border>
      <left/>
      <right/>
      <top style="thin">
        <color indexed="46"/>
      </top>
      <bottom style="thin">
        <color indexed="46"/>
      </bottom>
      <diagonal/>
    </border>
    <border>
      <left style="thin">
        <color indexed="55"/>
      </left>
      <right/>
      <top style="thin">
        <color indexed="46"/>
      </top>
      <bottom style="thin">
        <color indexed="55"/>
      </bottom>
      <diagonal/>
    </border>
    <border>
      <left/>
      <right/>
      <top style="thin">
        <color indexed="46"/>
      </top>
      <bottom style="thin">
        <color indexed="55"/>
      </bottom>
      <diagonal/>
    </border>
    <border>
      <left style="thin">
        <color indexed="46"/>
      </left>
      <right style="thin">
        <color indexed="55"/>
      </right>
      <top style="thin">
        <color indexed="46"/>
      </top>
      <bottom style="thin">
        <color indexed="55"/>
      </bottom>
      <diagonal/>
    </border>
    <border>
      <left style="thin">
        <color indexed="46"/>
      </left>
      <right/>
      <top style="thin">
        <color indexed="46"/>
      </top>
      <bottom style="thin">
        <color indexed="46"/>
      </bottom>
      <diagonal/>
    </border>
    <border>
      <left style="thin">
        <color indexed="55"/>
      </left>
      <right style="thin">
        <color indexed="46"/>
      </right>
      <top style="thin">
        <color indexed="46"/>
      </top>
      <bottom style="thin">
        <color indexed="46"/>
      </bottom>
      <diagonal/>
    </border>
    <border>
      <left style="thin">
        <color indexed="46"/>
      </left>
      <right/>
      <top style="thin">
        <color indexed="46"/>
      </top>
      <bottom style="thin">
        <color indexed="55"/>
      </bottom>
      <diagonal/>
    </border>
    <border>
      <left style="thin">
        <color indexed="55"/>
      </left>
      <right style="thin">
        <color indexed="46"/>
      </right>
      <top style="thin">
        <color indexed="55"/>
      </top>
      <bottom style="thin">
        <color indexed="46"/>
      </bottom>
      <diagonal/>
    </border>
    <border>
      <left style="thin">
        <color indexed="55"/>
      </left>
      <right style="thin">
        <color indexed="46"/>
      </right>
      <top style="thin">
        <color indexed="46"/>
      </top>
      <bottom style="thin">
        <color indexed="55"/>
      </bottom>
      <diagonal/>
    </border>
    <border>
      <left style="thin">
        <color indexed="46"/>
      </left>
      <right style="thin">
        <color indexed="55"/>
      </right>
      <top style="thin">
        <color indexed="55"/>
      </top>
      <bottom style="thin">
        <color indexed="46"/>
      </bottom>
      <diagonal/>
    </border>
    <border>
      <left style="thin">
        <color rgb="FFE2E2E2"/>
      </left>
      <right style="thin">
        <color indexed="55"/>
      </right>
      <top style="thin">
        <color rgb="FFE2E2E2"/>
      </top>
      <bottom style="thin">
        <color rgb="FFE2E2E2"/>
      </bottom>
      <diagonal/>
    </border>
    <border>
      <left style="thin">
        <color rgb="FFE2E2E2"/>
      </left>
      <right style="thin">
        <color rgb="FFE2E2E2"/>
      </right>
      <top style="thin">
        <color rgb="FFE2E2E2"/>
      </top>
      <bottom style="thin">
        <color rgb="FFE2E2E2"/>
      </bottom>
      <diagonal/>
    </border>
    <border>
      <left style="thin">
        <color rgb="FFE2E2E2"/>
      </left>
      <right style="thin">
        <color rgb="FFE2E2E2"/>
      </right>
      <top style="thin">
        <color rgb="FFE2E2E2"/>
      </top>
      <bottom/>
      <diagonal/>
    </border>
    <border>
      <left style="thin">
        <color rgb="FFE2E2E2"/>
      </left>
      <right style="thin">
        <color indexed="55"/>
      </right>
      <top style="thin">
        <color rgb="FFE2E2E2"/>
      </top>
      <bottom/>
      <diagonal/>
    </border>
    <border>
      <left style="thin">
        <color rgb="FFE2E2E2"/>
      </left>
      <right style="thin">
        <color rgb="FFE2E2E2"/>
      </right>
      <top style="thin">
        <color rgb="FFE2E2E2"/>
      </top>
      <bottom style="thin">
        <color indexed="55"/>
      </bottom>
      <diagonal/>
    </border>
    <border>
      <left style="thin">
        <color rgb="FFE2E2E2"/>
      </left>
      <right style="thin">
        <color indexed="55"/>
      </right>
      <top style="thin">
        <color rgb="FFE2E2E2"/>
      </top>
      <bottom style="thin">
        <color indexed="55"/>
      </bottom>
      <diagonal/>
    </border>
    <border>
      <left style="thin">
        <color rgb="FFE2E2E2"/>
      </left>
      <right style="thin">
        <color indexed="55"/>
      </right>
      <top style="thin">
        <color rgb="FF969696"/>
      </top>
      <bottom style="thin">
        <color rgb="FF969696"/>
      </bottom>
      <diagonal/>
    </border>
    <border>
      <left style="thin">
        <color rgb="FFE2E2E2"/>
      </left>
      <right style="thin">
        <color rgb="FFE2E2E2"/>
      </right>
      <top style="thin">
        <color rgb="FF969696"/>
      </top>
      <bottom style="thin">
        <color rgb="FF969696"/>
      </bottom>
      <diagonal/>
    </border>
    <border>
      <left style="thin">
        <color rgb="FFE2E2E2"/>
      </left>
      <right style="thin">
        <color rgb="FFE2E2E2"/>
      </right>
      <top/>
      <bottom style="thin">
        <color rgb="FFE2E2E2"/>
      </bottom>
      <diagonal/>
    </border>
    <border>
      <left style="thin">
        <color rgb="FFE2E2E2"/>
      </left>
      <right style="thin">
        <color indexed="55"/>
      </right>
      <top/>
      <bottom style="thin">
        <color rgb="FFE2E2E2"/>
      </bottom>
      <diagonal/>
    </border>
    <border>
      <left style="thin">
        <color rgb="FFE2E2E2"/>
      </left>
      <right style="thin">
        <color indexed="55"/>
      </right>
      <top style="thin">
        <color rgb="FFE2E2E2"/>
      </top>
      <bottom style="thin">
        <color rgb="FF969696"/>
      </bottom>
      <diagonal/>
    </border>
    <border>
      <left style="thin">
        <color rgb="FFE2E2E2"/>
      </left>
      <right style="thin">
        <color rgb="FFE2E2E2"/>
      </right>
      <top style="thin">
        <color rgb="FFE2E2E2"/>
      </top>
      <bottom style="thin">
        <color rgb="FF969696"/>
      </bottom>
      <diagonal/>
    </border>
    <border>
      <left/>
      <right style="thin">
        <color indexed="55"/>
      </right>
      <top style="thin">
        <color rgb="FFE2E2E2"/>
      </top>
      <bottom style="thin">
        <color rgb="FFE2E2E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indexed="55"/>
      </left>
      <right/>
      <top/>
      <bottom style="thin">
        <color theme="0"/>
      </bottom>
      <diagonal/>
    </border>
    <border>
      <left/>
      <right style="thin">
        <color indexed="46"/>
      </right>
      <top/>
      <bottom style="thin">
        <color theme="0"/>
      </bottom>
      <diagonal/>
    </border>
    <border>
      <left style="thin">
        <color indexed="55"/>
      </left>
      <right/>
      <top style="thin">
        <color theme="0"/>
      </top>
      <bottom style="thin">
        <color indexed="55"/>
      </bottom>
      <diagonal/>
    </border>
    <border>
      <left/>
      <right style="thin">
        <color indexed="46"/>
      </right>
      <top style="thin">
        <color theme="0"/>
      </top>
      <bottom style="thin">
        <color indexed="5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55"/>
      </right>
      <top style="thin">
        <color rgb="FFE2E2E2"/>
      </top>
      <bottom style="thin">
        <color indexed="55"/>
      </bottom>
      <diagonal/>
    </border>
    <border>
      <left style="thin">
        <color indexed="46"/>
      </left>
      <right/>
      <top style="thin">
        <color indexed="55"/>
      </top>
      <bottom style="thin">
        <color indexed="55"/>
      </bottom>
      <diagonal/>
    </border>
    <border>
      <left style="thin">
        <color indexed="55"/>
      </left>
      <right/>
      <top style="thin">
        <color indexed="55"/>
      </top>
      <bottom style="thin">
        <color theme="0" tint="-0.14996795556505021"/>
      </bottom>
      <diagonal/>
    </border>
    <border>
      <left/>
      <right/>
      <top style="thin">
        <color indexed="55"/>
      </top>
      <bottom style="thin">
        <color theme="0" tint="-0.14996795556505021"/>
      </bottom>
      <diagonal/>
    </border>
    <border>
      <left style="thin">
        <color indexed="46"/>
      </left>
      <right/>
      <top style="thin">
        <color indexed="55"/>
      </top>
      <bottom style="thin">
        <color theme="0" tint="-0.14996795556505021"/>
      </bottom>
      <diagonal/>
    </border>
    <border>
      <left/>
      <right style="thin">
        <color indexed="55"/>
      </right>
      <top style="thin">
        <color indexed="55"/>
      </top>
      <bottom style="thin">
        <color theme="0" tint="-0.149967955565050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medium">
        <color rgb="FF993300"/>
      </left>
      <right style="medium">
        <color rgb="FF993300"/>
      </right>
      <top style="medium">
        <color rgb="FF993300"/>
      </top>
      <bottom style="thin">
        <color theme="0" tint="-0.14996795556505021"/>
      </bottom>
      <diagonal/>
    </border>
    <border>
      <left style="medium">
        <color rgb="FF993300"/>
      </left>
      <right style="medium">
        <color rgb="FF993300"/>
      </right>
      <top style="thin">
        <color theme="0" tint="-0.14996795556505021"/>
      </top>
      <bottom style="thin">
        <color theme="0" tint="-0.14996795556505021"/>
      </bottom>
      <diagonal/>
    </border>
    <border>
      <left style="medium">
        <color rgb="FF993300"/>
      </left>
      <right style="medium">
        <color rgb="FF993300"/>
      </right>
      <top style="thin">
        <color theme="0" tint="-0.14996795556505021"/>
      </top>
      <bottom style="medium">
        <color rgb="FF993300"/>
      </bottom>
      <diagonal/>
    </border>
    <border>
      <left style="medium">
        <color rgb="FF000080"/>
      </left>
      <right style="medium">
        <color rgb="FF000080"/>
      </right>
      <top style="medium">
        <color rgb="FF000080"/>
      </top>
      <bottom style="thin">
        <color theme="0" tint="-0.14996795556505021"/>
      </bottom>
      <diagonal/>
    </border>
    <border>
      <left style="medium">
        <color rgb="FF000080"/>
      </left>
      <right style="medium">
        <color rgb="FF000080"/>
      </right>
      <top style="thin">
        <color theme="0" tint="-0.14996795556505021"/>
      </top>
      <bottom style="thin">
        <color theme="0" tint="-0.14996795556505021"/>
      </bottom>
      <diagonal/>
    </border>
    <border>
      <left style="medium">
        <color rgb="FF000080"/>
      </left>
      <right style="medium">
        <color rgb="FF000080"/>
      </right>
      <top style="thin">
        <color theme="0" tint="-0.14996795556505021"/>
      </top>
      <bottom style="medium">
        <color rgb="FF000080"/>
      </bottom>
      <diagonal/>
    </border>
    <border>
      <left style="medium">
        <color auto="1"/>
      </left>
      <right style="medium">
        <color auto="1"/>
      </right>
      <top style="medium">
        <color auto="1"/>
      </top>
      <bottom style="medium">
        <color auto="1"/>
      </bottom>
      <diagonal/>
    </border>
    <border>
      <left style="thin">
        <color indexed="64"/>
      </left>
      <right/>
      <top/>
      <bottom/>
      <diagonal/>
    </border>
  </borders>
  <cellStyleXfs count="6">
    <xf numFmtId="167" fontId="0" fillId="2" borderId="0"/>
    <xf numFmtId="43" fontId="1" fillId="0" borderId="0" applyFont="0" applyFill="0" applyBorder="0" applyAlignment="0" applyProtection="0"/>
    <xf numFmtId="0" fontId="75" fillId="0" borderId="0" applyNumberFormat="0" applyFill="0" applyBorder="0" applyAlignment="0" applyProtection="0">
      <alignment vertical="top"/>
      <protection locked="0"/>
    </xf>
    <xf numFmtId="167" fontId="76" fillId="2" borderId="0" applyNumberFormat="0" applyFill="0" applyBorder="0" applyAlignment="0" applyProtection="0"/>
    <xf numFmtId="9" fontId="1" fillId="0" borderId="0" applyFont="0" applyFill="0" applyBorder="0" applyAlignment="0" applyProtection="0"/>
    <xf numFmtId="43" fontId="11" fillId="0" borderId="0" applyFont="0" applyFill="0" applyBorder="0" applyAlignment="0" applyProtection="0"/>
  </cellStyleXfs>
  <cellXfs count="1056">
    <xf numFmtId="167" fontId="0" fillId="2" borderId="0" xfId="0"/>
    <xf numFmtId="167" fontId="0" fillId="2" borderId="0" xfId="0" applyProtection="1">
      <protection hidden="1"/>
    </xf>
    <xf numFmtId="167" fontId="0" fillId="2" borderId="0" xfId="0" applyAlignment="1" applyProtection="1">
      <alignment vertical="center"/>
      <protection hidden="1"/>
    </xf>
    <xf numFmtId="167" fontId="2" fillId="2" borderId="0" xfId="0" applyFont="1" applyAlignment="1" applyProtection="1">
      <alignment horizontal="left"/>
      <protection hidden="1"/>
    </xf>
    <xf numFmtId="9" fontId="4" fillId="2" borderId="0" xfId="0" applyNumberFormat="1" applyFont="1" applyAlignment="1" applyProtection="1">
      <alignment horizontal="center"/>
      <protection hidden="1"/>
    </xf>
    <xf numFmtId="164" fontId="2" fillId="2" borderId="0" xfId="0" applyNumberFormat="1" applyFont="1" applyProtection="1">
      <protection hidden="1"/>
    </xf>
    <xf numFmtId="164" fontId="3" fillId="2" borderId="0" xfId="0" applyNumberFormat="1" applyFont="1" applyProtection="1">
      <protection hidden="1"/>
    </xf>
    <xf numFmtId="164" fontId="3" fillId="0" borderId="0" xfId="0" applyNumberFormat="1" applyFont="1" applyFill="1" applyProtection="1">
      <protection hidden="1"/>
    </xf>
    <xf numFmtId="164" fontId="2" fillId="2" borderId="0" xfId="0" applyNumberFormat="1" applyFont="1" applyAlignment="1" applyProtection="1">
      <alignment vertical="center"/>
      <protection hidden="1"/>
    </xf>
    <xf numFmtId="167" fontId="3" fillId="2" borderId="0" xfId="0" applyFont="1" applyAlignment="1" applyProtection="1">
      <alignment vertical="center"/>
      <protection hidden="1"/>
    </xf>
    <xf numFmtId="164" fontId="0" fillId="2" borderId="0" xfId="0" applyNumberFormat="1" applyProtection="1">
      <protection hidden="1"/>
    </xf>
    <xf numFmtId="164" fontId="0" fillId="2" borderId="0" xfId="0" applyNumberFormat="1" applyAlignment="1" applyProtection="1">
      <alignment vertical="center"/>
      <protection hidden="1"/>
    </xf>
    <xf numFmtId="166" fontId="0" fillId="2" borderId="0" xfId="0" applyNumberFormat="1" applyAlignment="1" applyProtection="1">
      <alignment vertical="center"/>
      <protection hidden="1"/>
    </xf>
    <xf numFmtId="166" fontId="3" fillId="2" borderId="0" xfId="0" applyNumberFormat="1" applyFont="1" applyAlignment="1" applyProtection="1">
      <alignment vertical="center"/>
      <protection hidden="1"/>
    </xf>
    <xf numFmtId="167" fontId="0" fillId="0" borderId="0" xfId="0" applyFill="1" applyProtection="1">
      <protection hidden="1"/>
    </xf>
    <xf numFmtId="167" fontId="0" fillId="0" borderId="2" xfId="0" applyFill="1" applyBorder="1" applyProtection="1">
      <protection hidden="1"/>
    </xf>
    <xf numFmtId="167" fontId="0" fillId="0" borderId="3" xfId="0" applyFill="1" applyBorder="1" applyAlignment="1" applyProtection="1">
      <alignment horizontal="centerContinuous"/>
      <protection hidden="1"/>
    </xf>
    <xf numFmtId="167" fontId="0" fillId="0" borderId="4" xfId="0" applyFill="1" applyBorder="1" applyAlignment="1" applyProtection="1">
      <alignment horizontal="centerContinuous"/>
      <protection hidden="1"/>
    </xf>
    <xf numFmtId="167" fontId="0" fillId="0" borderId="5" xfId="0" applyFill="1" applyBorder="1" applyAlignment="1" applyProtection="1">
      <alignment horizontal="centerContinuous"/>
      <protection hidden="1"/>
    </xf>
    <xf numFmtId="167" fontId="0" fillId="0" borderId="6" xfId="0" applyFill="1" applyBorder="1" applyProtection="1">
      <protection hidden="1"/>
    </xf>
    <xf numFmtId="167" fontId="0" fillId="0" borderId="7" xfId="0" applyFill="1" applyBorder="1" applyProtection="1">
      <protection hidden="1"/>
    </xf>
    <xf numFmtId="167" fontId="0" fillId="0" borderId="8" xfId="0" applyFill="1" applyBorder="1" applyProtection="1">
      <protection hidden="1"/>
    </xf>
    <xf numFmtId="167" fontId="0" fillId="0" borderId="9" xfId="0" applyFill="1" applyBorder="1" applyProtection="1">
      <protection hidden="1"/>
    </xf>
    <xf numFmtId="167" fontId="11" fillId="2" borderId="0" xfId="0" applyFont="1" applyAlignment="1">
      <alignment horizontal="centerContinuous"/>
    </xf>
    <xf numFmtId="167" fontId="11" fillId="2" borderId="0" xfId="0" applyFont="1" applyAlignment="1">
      <alignment vertical="center"/>
    </xf>
    <xf numFmtId="167" fontId="11" fillId="2" borderId="0" xfId="0" applyFont="1"/>
    <xf numFmtId="167" fontId="11" fillId="2" borderId="0" xfId="0" applyFont="1" applyProtection="1">
      <protection hidden="1"/>
    </xf>
    <xf numFmtId="167" fontId="11" fillId="2" borderId="6" xfId="0" applyFont="1" applyBorder="1" applyProtection="1">
      <protection hidden="1"/>
    </xf>
    <xf numFmtId="167" fontId="11" fillId="3" borderId="2" xfId="0" applyFont="1" applyFill="1" applyBorder="1" applyAlignment="1" applyProtection="1">
      <alignment horizontal="left" indent="1"/>
      <protection hidden="1"/>
    </xf>
    <xf numFmtId="167" fontId="15" fillId="2" borderId="0" xfId="0" applyFont="1" applyProtection="1">
      <protection hidden="1"/>
    </xf>
    <xf numFmtId="167" fontId="11" fillId="3" borderId="2" xfId="0" applyFont="1" applyFill="1" applyBorder="1" applyAlignment="1">
      <alignment horizontal="left" indent="1"/>
    </xf>
    <xf numFmtId="167" fontId="11" fillId="3" borderId="12" xfId="0" applyFont="1" applyFill="1" applyBorder="1" applyAlignment="1" applyProtection="1">
      <alignment horizontal="left"/>
      <protection hidden="1"/>
    </xf>
    <xf numFmtId="167" fontId="11" fillId="2" borderId="10" xfId="0" applyFont="1" applyBorder="1" applyProtection="1">
      <protection hidden="1"/>
    </xf>
    <xf numFmtId="167" fontId="11" fillId="2" borderId="11" xfId="0" applyFont="1" applyBorder="1" applyProtection="1">
      <protection hidden="1"/>
    </xf>
    <xf numFmtId="9" fontId="11" fillId="3" borderId="0" xfId="4" applyFont="1" applyFill="1" applyBorder="1" applyAlignment="1" applyProtection="1">
      <protection hidden="1"/>
    </xf>
    <xf numFmtId="167" fontId="11" fillId="0" borderId="0" xfId="0" applyFont="1" applyFill="1" applyProtection="1">
      <protection hidden="1"/>
    </xf>
    <xf numFmtId="167" fontId="11" fillId="2" borderId="0" xfId="0" applyFont="1" applyAlignment="1" applyProtection="1">
      <alignment horizontal="center"/>
      <protection hidden="1"/>
    </xf>
    <xf numFmtId="167" fontId="11" fillId="2" borderId="0" xfId="0" applyFont="1" applyAlignment="1" applyProtection="1">
      <alignment horizontal="right"/>
      <protection hidden="1"/>
    </xf>
    <xf numFmtId="167" fontId="13" fillId="2" borderId="0" xfId="0" applyFont="1" applyAlignment="1" applyProtection="1">
      <alignment horizontal="right"/>
      <protection hidden="1"/>
    </xf>
    <xf numFmtId="1" fontId="11" fillId="2" borderId="0" xfId="0" applyNumberFormat="1" applyFont="1" applyProtection="1">
      <protection hidden="1"/>
    </xf>
    <xf numFmtId="1" fontId="14" fillId="2" borderId="0" xfId="0" applyNumberFormat="1" applyFont="1" applyProtection="1">
      <protection hidden="1"/>
    </xf>
    <xf numFmtId="164" fontId="14" fillId="2" borderId="0" xfId="0" applyNumberFormat="1" applyFont="1" applyProtection="1">
      <protection hidden="1"/>
    </xf>
    <xf numFmtId="164" fontId="11" fillId="2" borderId="0" xfId="0" applyNumberFormat="1" applyFont="1" applyProtection="1">
      <protection hidden="1"/>
    </xf>
    <xf numFmtId="167" fontId="23" fillId="2" borderId="0" xfId="0" applyFont="1" applyProtection="1">
      <protection hidden="1"/>
    </xf>
    <xf numFmtId="164" fontId="24" fillId="2" borderId="0" xfId="0" applyNumberFormat="1" applyFont="1" applyProtection="1">
      <protection hidden="1"/>
    </xf>
    <xf numFmtId="164" fontId="25" fillId="2" borderId="0" xfId="0" applyNumberFormat="1" applyFont="1" applyAlignment="1" applyProtection="1">
      <alignment horizontal="left"/>
      <protection hidden="1"/>
    </xf>
    <xf numFmtId="164" fontId="26" fillId="2" borderId="0" xfId="0" applyNumberFormat="1" applyFont="1" applyAlignment="1" applyProtection="1">
      <alignment horizontal="left"/>
      <protection hidden="1"/>
    </xf>
    <xf numFmtId="167" fontId="27" fillId="2" borderId="0" xfId="0" applyFont="1" applyProtection="1">
      <protection hidden="1"/>
    </xf>
    <xf numFmtId="164" fontId="27" fillId="2" borderId="0" xfId="0" applyNumberFormat="1" applyFont="1" applyAlignment="1" applyProtection="1">
      <alignment horizontal="left"/>
      <protection hidden="1"/>
    </xf>
    <xf numFmtId="167" fontId="11" fillId="2" borderId="0" xfId="0" applyFont="1" applyAlignment="1" applyProtection="1">
      <alignment vertical="center"/>
      <protection hidden="1"/>
    </xf>
    <xf numFmtId="164" fontId="11" fillId="0" borderId="0" xfId="0" applyNumberFormat="1" applyFont="1" applyFill="1" applyProtection="1">
      <protection hidden="1"/>
    </xf>
    <xf numFmtId="165" fontId="11" fillId="0" borderId="0" xfId="0" applyNumberFormat="1" applyFont="1" applyFill="1" applyAlignment="1" applyProtection="1">
      <alignment horizontal="center"/>
      <protection hidden="1"/>
    </xf>
    <xf numFmtId="10" fontId="11" fillId="0" borderId="0" xfId="0" applyNumberFormat="1" applyFont="1" applyFill="1" applyAlignment="1" applyProtection="1">
      <alignment horizontal="center"/>
      <protection hidden="1"/>
    </xf>
    <xf numFmtId="164" fontId="14" fillId="2" borderId="0" xfId="0" applyNumberFormat="1" applyFont="1" applyAlignment="1" applyProtection="1">
      <alignment vertical="center"/>
      <protection hidden="1"/>
    </xf>
    <xf numFmtId="164" fontId="14" fillId="0" borderId="0" xfId="0" applyNumberFormat="1" applyFont="1" applyFill="1" applyProtection="1">
      <protection hidden="1"/>
    </xf>
    <xf numFmtId="164" fontId="28" fillId="2" borderId="0" xfId="0" applyNumberFormat="1" applyFont="1" applyProtection="1">
      <protection hidden="1"/>
    </xf>
    <xf numFmtId="164" fontId="29" fillId="2" borderId="0" xfId="0" applyNumberFormat="1" applyFont="1" applyProtection="1">
      <protection hidden="1"/>
    </xf>
    <xf numFmtId="166" fontId="11" fillId="0" borderId="0" xfId="0" applyNumberFormat="1" applyFont="1" applyFill="1" applyAlignment="1" applyProtection="1">
      <alignment vertical="center"/>
      <protection hidden="1"/>
    </xf>
    <xf numFmtId="164" fontId="11" fillId="2" borderId="0" xfId="0" applyNumberFormat="1" applyFont="1" applyAlignment="1" applyProtection="1">
      <alignment vertical="center"/>
      <protection hidden="1"/>
    </xf>
    <xf numFmtId="164" fontId="14" fillId="0" borderId="0" xfId="0" applyNumberFormat="1" applyFont="1" applyFill="1" applyAlignment="1" applyProtection="1">
      <alignment vertical="center"/>
      <protection hidden="1"/>
    </xf>
    <xf numFmtId="164" fontId="32" fillId="2" borderId="0" xfId="0" applyNumberFormat="1" applyFont="1" applyProtection="1">
      <protection hidden="1"/>
    </xf>
    <xf numFmtId="164" fontId="30" fillId="2" borderId="0" xfId="0" applyNumberFormat="1" applyFont="1" applyProtection="1">
      <protection hidden="1"/>
    </xf>
    <xf numFmtId="164" fontId="14" fillId="2" borderId="0" xfId="0" applyNumberFormat="1" applyFont="1" applyAlignment="1" applyProtection="1">
      <alignment horizontal="center"/>
      <protection hidden="1"/>
    </xf>
    <xf numFmtId="167" fontId="14" fillId="2" borderId="0" xfId="0" applyFont="1" applyAlignment="1" applyProtection="1">
      <alignment vertical="center"/>
      <protection hidden="1"/>
    </xf>
    <xf numFmtId="166" fontId="11" fillId="2" borderId="0" xfId="0" applyNumberFormat="1" applyFont="1" applyAlignment="1" applyProtection="1">
      <alignment vertical="center"/>
      <protection hidden="1"/>
    </xf>
    <xf numFmtId="166" fontId="14" fillId="2" borderId="0" xfId="0" applyNumberFormat="1" applyFont="1" applyAlignment="1" applyProtection="1">
      <alignment vertical="center"/>
      <protection hidden="1"/>
    </xf>
    <xf numFmtId="166" fontId="15" fillId="2" borderId="0" xfId="0" applyNumberFormat="1" applyFont="1" applyAlignment="1" applyProtection="1">
      <alignment vertical="center"/>
      <protection hidden="1"/>
    </xf>
    <xf numFmtId="164" fontId="11" fillId="2" borderId="0" xfId="0" applyNumberFormat="1" applyFont="1" applyAlignment="1" applyProtection="1">
      <alignment horizontal="center"/>
      <protection hidden="1"/>
    </xf>
    <xf numFmtId="164" fontId="33" fillId="2" borderId="0" xfId="0" applyNumberFormat="1" applyFont="1" applyProtection="1">
      <protection hidden="1"/>
    </xf>
    <xf numFmtId="164" fontId="11" fillId="2" borderId="13" xfId="0" applyNumberFormat="1" applyFont="1" applyBorder="1" applyProtection="1">
      <protection hidden="1"/>
    </xf>
    <xf numFmtId="164" fontId="11" fillId="2" borderId="14" xfId="0" applyNumberFormat="1" applyFont="1" applyBorder="1" applyProtection="1">
      <protection hidden="1"/>
    </xf>
    <xf numFmtId="167" fontId="34" fillId="0" borderId="0" xfId="0" applyFont="1" applyFill="1"/>
    <xf numFmtId="9" fontId="11" fillId="0" borderId="0" xfId="0" applyNumberFormat="1" applyFont="1" applyFill="1" applyProtection="1">
      <protection hidden="1"/>
    </xf>
    <xf numFmtId="167" fontId="11" fillId="2" borderId="0" xfId="0" applyFont="1" applyAlignment="1" applyProtection="1">
      <alignment horizontal="left" indent="1"/>
      <protection hidden="1"/>
    </xf>
    <xf numFmtId="167" fontId="16" fillId="2" borderId="0" xfId="0" applyFont="1" applyAlignment="1" applyProtection="1">
      <alignment horizontal="left"/>
      <protection hidden="1"/>
    </xf>
    <xf numFmtId="178" fontId="7" fillId="2" borderId="0" xfId="0" applyNumberFormat="1" applyFont="1"/>
    <xf numFmtId="167" fontId="35" fillId="2" borderId="0" xfId="0" applyFont="1" applyAlignment="1">
      <alignment horizontal="centerContinuous" vertical="center"/>
    </xf>
    <xf numFmtId="167" fontId="35" fillId="2" borderId="0" xfId="0" applyFont="1" applyAlignment="1" applyProtection="1">
      <alignment horizontal="centerContinuous" vertical="center"/>
      <protection hidden="1"/>
    </xf>
    <xf numFmtId="167" fontId="11" fillId="2" borderId="0" xfId="0" applyFont="1" applyAlignment="1" applyProtection="1">
      <alignment horizontal="left"/>
      <protection hidden="1"/>
    </xf>
    <xf numFmtId="167" fontId="35" fillId="2" borderId="0" xfId="0" applyFont="1" applyAlignment="1">
      <alignment horizontal="left" vertical="center"/>
    </xf>
    <xf numFmtId="167" fontId="15" fillId="2" borderId="0" xfId="0" applyFont="1" applyAlignment="1" applyProtection="1">
      <alignment vertical="center"/>
      <protection hidden="1"/>
    </xf>
    <xf numFmtId="167" fontId="11" fillId="2" borderId="0" xfId="0" applyFont="1" applyAlignment="1">
      <alignment horizontal="left"/>
    </xf>
    <xf numFmtId="9" fontId="36" fillId="3" borderId="1" xfId="0" applyNumberFormat="1" applyFont="1" applyFill="1" applyBorder="1" applyProtection="1">
      <protection hidden="1"/>
    </xf>
    <xf numFmtId="171" fontId="11" fillId="0" borderId="1" xfId="0" applyNumberFormat="1" applyFont="1" applyFill="1" applyBorder="1" applyProtection="1">
      <protection locked="0"/>
    </xf>
    <xf numFmtId="175" fontId="11" fillId="0" borderId="3" xfId="0" applyNumberFormat="1" applyFont="1" applyFill="1" applyBorder="1" applyAlignment="1" applyProtection="1">
      <alignment vertical="center"/>
      <protection locked="0"/>
    </xf>
    <xf numFmtId="175" fontId="11" fillId="0" borderId="4" xfId="0" applyNumberFormat="1" applyFont="1" applyFill="1" applyBorder="1" applyAlignment="1" applyProtection="1">
      <alignment vertical="center"/>
      <protection locked="0"/>
    </xf>
    <xf numFmtId="175" fontId="11" fillId="0" borderId="5" xfId="0" applyNumberFormat="1" applyFont="1" applyFill="1" applyBorder="1" applyAlignment="1" applyProtection="1">
      <alignment vertical="center"/>
      <protection locked="0"/>
    </xf>
    <xf numFmtId="167" fontId="11" fillId="3" borderId="7" xfId="0" applyFont="1" applyFill="1" applyBorder="1" applyAlignment="1" applyProtection="1">
      <alignment horizontal="left" vertical="center"/>
      <protection hidden="1"/>
    </xf>
    <xf numFmtId="167" fontId="13" fillId="3" borderId="9" xfId="0" applyFont="1" applyFill="1" applyBorder="1" applyAlignment="1" applyProtection="1">
      <alignment horizontal="center" vertical="center"/>
      <protection hidden="1"/>
    </xf>
    <xf numFmtId="167" fontId="11" fillId="3" borderId="1" xfId="0" applyFont="1" applyFill="1" applyBorder="1" applyAlignment="1" applyProtection="1">
      <alignment horizontal="left" vertical="center"/>
      <protection hidden="1"/>
    </xf>
    <xf numFmtId="167" fontId="11" fillId="3" borderId="17" xfId="0" applyFont="1" applyFill="1" applyBorder="1" applyAlignment="1" applyProtection="1">
      <alignment horizontal="left" indent="1"/>
      <protection hidden="1"/>
    </xf>
    <xf numFmtId="167" fontId="36" fillId="3" borderId="16" xfId="0" applyFont="1" applyFill="1" applyBorder="1" applyProtection="1">
      <protection hidden="1"/>
    </xf>
    <xf numFmtId="171" fontId="11" fillId="0" borderId="0" xfId="0" applyNumberFormat="1" applyFont="1" applyFill="1" applyProtection="1">
      <protection locked="0"/>
    </xf>
    <xf numFmtId="167" fontId="11" fillId="3" borderId="3" xfId="0" applyFont="1" applyFill="1" applyBorder="1" applyProtection="1">
      <protection hidden="1"/>
    </xf>
    <xf numFmtId="9" fontId="13" fillId="3" borderId="4" xfId="0" applyNumberFormat="1" applyFont="1" applyFill="1" applyBorder="1" applyAlignment="1" applyProtection="1">
      <alignment horizontal="center"/>
      <protection hidden="1"/>
    </xf>
    <xf numFmtId="179" fontId="13" fillId="3" borderId="4" xfId="0" applyNumberFormat="1" applyFont="1" applyFill="1" applyBorder="1" applyAlignment="1">
      <alignment horizontal="center"/>
    </xf>
    <xf numFmtId="179" fontId="13" fillId="3" borderId="5" xfId="0" applyNumberFormat="1" applyFont="1" applyFill="1" applyBorder="1" applyAlignment="1">
      <alignment horizontal="center"/>
    </xf>
    <xf numFmtId="171" fontId="11" fillId="0" borderId="6" xfId="0" applyNumberFormat="1" applyFont="1" applyFill="1" applyBorder="1" applyProtection="1">
      <protection locked="0"/>
    </xf>
    <xf numFmtId="167" fontId="11" fillId="3" borderId="2" xfId="0" applyFont="1" applyFill="1" applyBorder="1" applyAlignment="1" applyProtection="1">
      <alignment horizontal="left"/>
      <protection hidden="1"/>
    </xf>
    <xf numFmtId="9" fontId="14" fillId="3" borderId="10" xfId="4" applyFont="1" applyFill="1" applyBorder="1" applyAlignment="1" applyProtection="1">
      <protection hidden="1"/>
    </xf>
    <xf numFmtId="9" fontId="13" fillId="3" borderId="10" xfId="0" applyNumberFormat="1" applyFont="1" applyFill="1" applyBorder="1" applyAlignment="1" applyProtection="1">
      <alignment horizontal="center"/>
      <protection hidden="1"/>
    </xf>
    <xf numFmtId="9" fontId="13" fillId="3" borderId="11" xfId="0" applyNumberFormat="1" applyFont="1" applyFill="1" applyBorder="1" applyAlignment="1" applyProtection="1">
      <alignment horizontal="center"/>
      <protection hidden="1"/>
    </xf>
    <xf numFmtId="167" fontId="11" fillId="3" borderId="3" xfId="0" applyFont="1" applyFill="1" applyBorder="1" applyAlignment="1" applyProtection="1">
      <alignment horizontal="left"/>
      <protection hidden="1"/>
    </xf>
    <xf numFmtId="9" fontId="11" fillId="3" borderId="4" xfId="0" applyNumberFormat="1" applyFont="1" applyFill="1" applyBorder="1" applyProtection="1">
      <protection hidden="1"/>
    </xf>
    <xf numFmtId="9" fontId="36" fillId="3" borderId="4" xfId="0" applyNumberFormat="1" applyFont="1" applyFill="1" applyBorder="1" applyProtection="1">
      <protection hidden="1"/>
    </xf>
    <xf numFmtId="9" fontId="36" fillId="3" borderId="5" xfId="0" applyNumberFormat="1" applyFont="1" applyFill="1" applyBorder="1" applyProtection="1">
      <protection hidden="1"/>
    </xf>
    <xf numFmtId="171" fontId="11" fillId="0" borderId="3" xfId="4" applyNumberFormat="1" applyFont="1" applyFill="1" applyBorder="1" applyAlignment="1" applyProtection="1">
      <protection locked="0"/>
    </xf>
    <xf numFmtId="171" fontId="11" fillId="0" borderId="2" xfId="4" applyNumberFormat="1" applyFont="1" applyFill="1" applyBorder="1" applyAlignment="1" applyProtection="1">
      <protection locked="0"/>
    </xf>
    <xf numFmtId="171" fontId="11" fillId="0" borderId="12" xfId="4" applyNumberFormat="1" applyFont="1" applyFill="1" applyBorder="1" applyAlignment="1" applyProtection="1">
      <protection locked="0"/>
    </xf>
    <xf numFmtId="167" fontId="11" fillId="3" borderId="18" xfId="0" applyFont="1" applyFill="1" applyBorder="1" applyAlignment="1" applyProtection="1">
      <alignment horizontal="left" indent="2"/>
      <protection hidden="1"/>
    </xf>
    <xf numFmtId="167" fontId="11" fillId="3" borderId="19" xfId="0" applyFont="1" applyFill="1" applyBorder="1" applyAlignment="1" applyProtection="1">
      <alignment horizontal="left" indent="2"/>
      <protection hidden="1"/>
    </xf>
    <xf numFmtId="164" fontId="11" fillId="3" borderId="20" xfId="0" applyNumberFormat="1" applyFont="1" applyFill="1" applyBorder="1" applyAlignment="1" applyProtection="1">
      <alignment horizontal="left" indent="1"/>
      <protection hidden="1"/>
    </xf>
    <xf numFmtId="164" fontId="11" fillId="3" borderId="17" xfId="0" applyNumberFormat="1" applyFont="1" applyFill="1" applyBorder="1" applyAlignment="1" applyProtection="1">
      <alignment horizontal="left" indent="1"/>
      <protection hidden="1"/>
    </xf>
    <xf numFmtId="164" fontId="11" fillId="3" borderId="21" xfId="0" applyNumberFormat="1" applyFont="1" applyFill="1" applyBorder="1" applyAlignment="1" applyProtection="1">
      <alignment horizontal="left" indent="1"/>
      <protection hidden="1"/>
    </xf>
    <xf numFmtId="167" fontId="11" fillId="3" borderId="20" xfId="0" applyFont="1" applyFill="1" applyBorder="1" applyAlignment="1" applyProtection="1">
      <alignment horizontal="left" indent="1"/>
      <protection hidden="1"/>
    </xf>
    <xf numFmtId="167" fontId="11" fillId="3" borderId="12" xfId="0" applyFont="1" applyFill="1" applyBorder="1"/>
    <xf numFmtId="167" fontId="14" fillId="2" borderId="10" xfId="0" applyFont="1" applyBorder="1" applyAlignment="1" applyProtection="1">
      <alignment horizontal="left"/>
      <protection hidden="1"/>
    </xf>
    <xf numFmtId="9" fontId="14" fillId="2" borderId="10" xfId="4" applyFont="1" applyFill="1" applyBorder="1" applyAlignment="1" applyProtection="1">
      <protection hidden="1"/>
    </xf>
    <xf numFmtId="168" fontId="11" fillId="0" borderId="1" xfId="0" applyNumberFormat="1" applyFont="1" applyFill="1" applyBorder="1" applyAlignment="1" applyProtection="1">
      <alignment horizontal="center" vertical="center"/>
      <protection locked="0"/>
    </xf>
    <xf numFmtId="167" fontId="11" fillId="3" borderId="12" xfId="0" applyFont="1" applyFill="1" applyBorder="1" applyAlignment="1" applyProtection="1">
      <alignment horizontal="left" indent="1"/>
      <protection hidden="1"/>
    </xf>
    <xf numFmtId="167" fontId="11" fillId="3" borderId="5" xfId="0" applyFont="1" applyFill="1" applyBorder="1" applyProtection="1">
      <protection hidden="1"/>
    </xf>
    <xf numFmtId="167" fontId="11" fillId="3" borderId="11" xfId="0" applyFont="1" applyFill="1" applyBorder="1" applyProtection="1">
      <protection hidden="1"/>
    </xf>
    <xf numFmtId="179" fontId="13" fillId="3" borderId="8" xfId="0" applyNumberFormat="1" applyFont="1" applyFill="1" applyBorder="1" applyAlignment="1" applyProtection="1">
      <alignment horizontal="center"/>
      <protection hidden="1"/>
    </xf>
    <xf numFmtId="179" fontId="13" fillId="3" borderId="9" xfId="0" applyNumberFormat="1" applyFont="1" applyFill="1" applyBorder="1" applyAlignment="1" applyProtection="1">
      <alignment horizontal="center"/>
      <protection hidden="1"/>
    </xf>
    <xf numFmtId="167" fontId="11" fillId="3" borderId="22" xfId="0" applyFont="1" applyFill="1" applyBorder="1" applyAlignment="1" applyProtection="1">
      <alignment horizontal="left" vertical="center" indent="1"/>
      <protection hidden="1"/>
    </xf>
    <xf numFmtId="167" fontId="17" fillId="2" borderId="4" xfId="0" applyFont="1" applyBorder="1" applyAlignment="1" applyProtection="1">
      <alignment horizontal="centerContinuous" vertical="center"/>
      <protection hidden="1"/>
    </xf>
    <xf numFmtId="167" fontId="11" fillId="3" borderId="12" xfId="0" applyFont="1" applyFill="1" applyBorder="1" applyAlignment="1" applyProtection="1">
      <alignment horizontal="center"/>
      <protection hidden="1"/>
    </xf>
    <xf numFmtId="167" fontId="16" fillId="0" borderId="2" xfId="0" applyFont="1" applyFill="1" applyBorder="1" applyAlignment="1" applyProtection="1">
      <alignment vertical="center"/>
      <protection hidden="1"/>
    </xf>
    <xf numFmtId="167" fontId="16" fillId="0" borderId="0" xfId="0" applyFont="1" applyFill="1" applyAlignment="1" applyProtection="1">
      <alignment vertical="center"/>
      <protection hidden="1"/>
    </xf>
    <xf numFmtId="167" fontId="16" fillId="0" borderId="6" xfId="0" applyFont="1" applyFill="1" applyBorder="1" applyAlignment="1" applyProtection="1">
      <alignment vertical="center"/>
      <protection hidden="1"/>
    </xf>
    <xf numFmtId="9" fontId="16" fillId="0" borderId="2" xfId="4" applyFont="1" applyFill="1" applyBorder="1" applyAlignment="1" applyProtection="1">
      <alignment vertical="center"/>
      <protection hidden="1"/>
    </xf>
    <xf numFmtId="9" fontId="16" fillId="0" borderId="0" xfId="4" applyFont="1" applyFill="1" applyBorder="1" applyAlignment="1" applyProtection="1">
      <alignment vertical="center"/>
      <protection hidden="1"/>
    </xf>
    <xf numFmtId="9" fontId="16" fillId="0" borderId="6" xfId="4" applyFont="1" applyFill="1" applyBorder="1" applyAlignment="1" applyProtection="1">
      <alignment vertical="center"/>
      <protection hidden="1"/>
    </xf>
    <xf numFmtId="167" fontId="12" fillId="0" borderId="2" xfId="0" applyFont="1" applyFill="1" applyBorder="1" applyAlignment="1" applyProtection="1">
      <alignment vertical="center"/>
      <protection hidden="1"/>
    </xf>
    <xf numFmtId="167" fontId="12" fillId="0" borderId="0" xfId="0" applyFont="1" applyFill="1" applyAlignment="1" applyProtection="1">
      <alignment vertical="center"/>
      <protection hidden="1"/>
    </xf>
    <xf numFmtId="167" fontId="12" fillId="0" borderId="6" xfId="0" applyFont="1" applyFill="1" applyBorder="1" applyAlignment="1" applyProtection="1">
      <alignment vertical="center"/>
      <protection hidden="1"/>
    </xf>
    <xf numFmtId="172" fontId="11" fillId="0" borderId="12" xfId="0" applyNumberFormat="1" applyFont="1" applyFill="1" applyBorder="1" applyAlignment="1" applyProtection="1">
      <alignment horizontal="center" vertical="center"/>
      <protection locked="0"/>
    </xf>
    <xf numFmtId="172" fontId="11" fillId="0" borderId="10" xfId="0" applyNumberFormat="1" applyFont="1" applyFill="1" applyBorder="1" applyAlignment="1" applyProtection="1">
      <alignment horizontal="center" vertical="center"/>
      <protection locked="0"/>
    </xf>
    <xf numFmtId="172" fontId="11" fillId="0" borderId="11" xfId="0" applyNumberFormat="1" applyFont="1" applyFill="1" applyBorder="1" applyAlignment="1" applyProtection="1">
      <alignment horizontal="center" vertical="center"/>
      <protection locked="0"/>
    </xf>
    <xf numFmtId="164" fontId="0" fillId="3" borderId="17" xfId="0" applyNumberFormat="1" applyFill="1" applyBorder="1" applyAlignment="1" applyProtection="1">
      <alignment horizontal="left" indent="1"/>
      <protection hidden="1"/>
    </xf>
    <xf numFmtId="179" fontId="13" fillId="3" borderId="7" xfId="0" applyNumberFormat="1" applyFont="1" applyFill="1" applyBorder="1" applyAlignment="1" applyProtection="1">
      <alignment horizontal="center"/>
      <protection hidden="1"/>
    </xf>
    <xf numFmtId="179" fontId="13" fillId="3" borderId="4" xfId="0" applyNumberFormat="1" applyFont="1" applyFill="1" applyBorder="1" applyAlignment="1" applyProtection="1">
      <alignment horizontal="center"/>
      <protection hidden="1"/>
    </xf>
    <xf numFmtId="166" fontId="11" fillId="2" borderId="0" xfId="0" applyNumberFormat="1" applyFont="1" applyProtection="1">
      <protection hidden="1"/>
    </xf>
    <xf numFmtId="167" fontId="11" fillId="3" borderId="18" xfId="0" applyFont="1" applyFill="1" applyBorder="1" applyAlignment="1" applyProtection="1">
      <alignment horizontal="left" vertical="center" indent="1"/>
      <protection hidden="1"/>
    </xf>
    <xf numFmtId="174" fontId="22" fillId="2" borderId="0" xfId="0" applyNumberFormat="1" applyFont="1" applyAlignment="1" applyProtection="1">
      <alignment horizontal="right"/>
      <protection hidden="1"/>
    </xf>
    <xf numFmtId="167" fontId="0" fillId="0" borderId="2" xfId="0" applyFill="1" applyBorder="1" applyAlignment="1" applyProtection="1">
      <alignment horizontal="left" indent="1"/>
      <protection locked="0"/>
    </xf>
    <xf numFmtId="182" fontId="0" fillId="2" borderId="0" xfId="0" applyNumberFormat="1"/>
    <xf numFmtId="167" fontId="11" fillId="0" borderId="2" xfId="0" applyFont="1" applyFill="1" applyBorder="1" applyProtection="1">
      <protection hidden="1"/>
    </xf>
    <xf numFmtId="9" fontId="11" fillId="0" borderId="2" xfId="0" applyNumberFormat="1" applyFont="1" applyFill="1" applyBorder="1" applyProtection="1">
      <protection hidden="1"/>
    </xf>
    <xf numFmtId="167" fontId="14" fillId="2" borderId="12" xfId="0" applyFont="1" applyBorder="1" applyAlignment="1" applyProtection="1">
      <alignment horizontal="center"/>
      <protection hidden="1"/>
    </xf>
    <xf numFmtId="167" fontId="14" fillId="2" borderId="11" xfId="0" applyFont="1" applyBorder="1" applyAlignment="1" applyProtection="1">
      <alignment horizontal="center"/>
      <protection hidden="1"/>
    </xf>
    <xf numFmtId="167" fontId="14" fillId="2" borderId="23" xfId="0" applyFont="1" applyBorder="1" applyAlignment="1" applyProtection="1">
      <alignment horizontal="left"/>
      <protection hidden="1"/>
    </xf>
    <xf numFmtId="167" fontId="14" fillId="2" borderId="23" xfId="0" applyFont="1" applyBorder="1" applyAlignment="1" applyProtection="1">
      <alignment horizontal="center"/>
      <protection hidden="1"/>
    </xf>
    <xf numFmtId="9" fontId="11" fillId="2" borderId="23" xfId="0" applyNumberFormat="1" applyFont="1" applyBorder="1" applyAlignment="1" applyProtection="1">
      <alignment horizontal="center"/>
      <protection hidden="1"/>
    </xf>
    <xf numFmtId="9" fontId="11" fillId="2" borderId="16" xfId="0" applyNumberFormat="1" applyFont="1" applyBorder="1" applyAlignment="1" applyProtection="1">
      <alignment horizontal="center"/>
      <protection hidden="1"/>
    </xf>
    <xf numFmtId="167" fontId="14" fillId="2" borderId="1" xfId="0" applyFont="1" applyBorder="1" applyAlignment="1" applyProtection="1">
      <alignment horizontal="centerContinuous"/>
      <protection hidden="1"/>
    </xf>
    <xf numFmtId="167" fontId="11" fillId="0" borderId="4" xfId="0" applyFont="1" applyFill="1" applyBorder="1" applyProtection="1">
      <protection hidden="1"/>
    </xf>
    <xf numFmtId="166" fontId="11" fillId="0" borderId="5" xfId="0" applyNumberFormat="1" applyFont="1" applyFill="1" applyBorder="1" applyProtection="1">
      <protection hidden="1"/>
    </xf>
    <xf numFmtId="166" fontId="11" fillId="0" borderId="6" xfId="0" applyNumberFormat="1" applyFont="1" applyFill="1" applyBorder="1" applyProtection="1">
      <protection hidden="1"/>
    </xf>
    <xf numFmtId="166" fontId="11" fillId="0" borderId="10" xfId="0" applyNumberFormat="1" applyFont="1" applyFill="1" applyBorder="1" applyAlignment="1" applyProtection="1">
      <alignment vertical="center"/>
      <protection hidden="1"/>
    </xf>
    <xf numFmtId="167" fontId="11" fillId="0" borderId="7" xfId="0" applyFont="1" applyFill="1" applyBorder="1" applyAlignment="1" applyProtection="1">
      <alignment vertical="center"/>
      <protection hidden="1"/>
    </xf>
    <xf numFmtId="167" fontId="11" fillId="0" borderId="9" xfId="0" applyFont="1" applyFill="1" applyBorder="1" applyAlignment="1" applyProtection="1">
      <alignment vertical="center"/>
      <protection hidden="1"/>
    </xf>
    <xf numFmtId="166" fontId="11" fillId="0" borderId="8" xfId="0" applyNumberFormat="1" applyFont="1" applyFill="1" applyBorder="1" applyAlignment="1" applyProtection="1">
      <alignment vertical="center"/>
      <protection hidden="1"/>
    </xf>
    <xf numFmtId="166" fontId="11" fillId="0" borderId="9" xfId="0" applyNumberFormat="1" applyFont="1" applyFill="1" applyBorder="1" applyAlignment="1" applyProtection="1">
      <alignment vertical="center"/>
      <protection hidden="1"/>
    </xf>
    <xf numFmtId="167" fontId="14" fillId="2" borderId="9" xfId="0" applyFont="1" applyBorder="1" applyAlignment="1" applyProtection="1">
      <alignment horizontal="centerContinuous"/>
      <protection hidden="1"/>
    </xf>
    <xf numFmtId="171" fontId="11" fillId="0" borderId="23" xfId="0" applyNumberFormat="1" applyFont="1" applyFill="1" applyBorder="1" applyProtection="1">
      <protection hidden="1"/>
    </xf>
    <xf numFmtId="171" fontId="11" fillId="0" borderId="15" xfId="0" applyNumberFormat="1" applyFont="1" applyFill="1" applyBorder="1" applyProtection="1">
      <protection hidden="1"/>
    </xf>
    <xf numFmtId="171" fontId="11" fillId="0" borderId="1" xfId="0" applyNumberFormat="1" applyFont="1" applyFill="1" applyBorder="1" applyAlignment="1" applyProtection="1">
      <alignment vertical="center"/>
      <protection hidden="1"/>
    </xf>
    <xf numFmtId="167" fontId="11" fillId="0" borderId="6" xfId="0" applyFont="1" applyFill="1" applyBorder="1" applyProtection="1">
      <protection hidden="1"/>
    </xf>
    <xf numFmtId="167" fontId="11" fillId="0" borderId="12" xfId="0" applyFont="1" applyFill="1" applyBorder="1" applyProtection="1">
      <protection hidden="1"/>
    </xf>
    <xf numFmtId="167" fontId="11" fillId="0" borderId="10" xfId="0" applyFont="1" applyFill="1" applyBorder="1" applyProtection="1">
      <protection hidden="1"/>
    </xf>
    <xf numFmtId="167" fontId="11" fillId="0" borderId="11" xfId="0" applyFont="1" applyFill="1" applyBorder="1" applyProtection="1">
      <protection hidden="1"/>
    </xf>
    <xf numFmtId="1" fontId="14" fillId="2" borderId="7" xfId="0" applyNumberFormat="1" applyFont="1" applyBorder="1" applyAlignment="1" applyProtection="1">
      <alignment vertical="center"/>
      <protection hidden="1"/>
    </xf>
    <xf numFmtId="1" fontId="14" fillId="2" borderId="8" xfId="0" applyNumberFormat="1" applyFont="1" applyBorder="1" applyAlignment="1" applyProtection="1">
      <alignment vertical="center"/>
      <protection hidden="1"/>
    </xf>
    <xf numFmtId="180" fontId="13" fillId="0" borderId="8" xfId="0" applyNumberFormat="1" applyFont="1" applyFill="1" applyBorder="1" applyAlignment="1" applyProtection="1">
      <alignment horizontal="center"/>
      <protection hidden="1"/>
    </xf>
    <xf numFmtId="167" fontId="14" fillId="0" borderId="9" xfId="0" applyFont="1" applyFill="1" applyBorder="1" applyAlignment="1" applyProtection="1">
      <alignment horizontal="center"/>
      <protection hidden="1"/>
    </xf>
    <xf numFmtId="180" fontId="13" fillId="0" borderId="7" xfId="0" applyNumberFormat="1" applyFont="1" applyFill="1" applyBorder="1" applyAlignment="1" applyProtection="1">
      <alignment horizontal="center"/>
      <protection hidden="1"/>
    </xf>
    <xf numFmtId="1" fontId="14" fillId="0" borderId="1" xfId="0" applyNumberFormat="1" applyFont="1" applyFill="1" applyBorder="1" applyAlignment="1" applyProtection="1">
      <alignment horizontal="center" vertical="center"/>
      <protection hidden="1"/>
    </xf>
    <xf numFmtId="9" fontId="11" fillId="0" borderId="6" xfId="0" applyNumberFormat="1" applyFont="1" applyFill="1" applyBorder="1" applyProtection="1">
      <protection hidden="1"/>
    </xf>
    <xf numFmtId="176" fontId="11" fillId="0" borderId="6" xfId="0" applyNumberFormat="1" applyFont="1" applyFill="1" applyBorder="1" applyAlignment="1" applyProtection="1">
      <alignment horizontal="center"/>
      <protection hidden="1"/>
    </xf>
    <xf numFmtId="177" fontId="11" fillId="0" borderId="11" xfId="0" applyNumberFormat="1" applyFont="1" applyFill="1" applyBorder="1" applyAlignment="1" applyProtection="1">
      <alignment horizontal="center"/>
      <protection hidden="1"/>
    </xf>
    <xf numFmtId="164" fontId="11" fillId="0" borderId="0" xfId="0" applyNumberFormat="1" applyFont="1" applyFill="1" applyAlignment="1" applyProtection="1">
      <alignment vertical="center"/>
      <protection hidden="1"/>
    </xf>
    <xf numFmtId="166" fontId="14" fillId="0" borderId="0" xfId="0" applyNumberFormat="1" applyFont="1" applyFill="1" applyAlignment="1" applyProtection="1">
      <alignment vertical="center"/>
      <protection hidden="1"/>
    </xf>
    <xf numFmtId="164" fontId="11" fillId="0" borderId="2" xfId="0" applyNumberFormat="1" applyFont="1" applyFill="1" applyBorder="1" applyProtection="1">
      <protection hidden="1"/>
    </xf>
    <xf numFmtId="164" fontId="14" fillId="0" borderId="2" xfId="0" applyNumberFormat="1" applyFont="1" applyFill="1" applyBorder="1" applyAlignment="1" applyProtection="1">
      <alignment vertical="center"/>
      <protection hidden="1"/>
    </xf>
    <xf numFmtId="166" fontId="14" fillId="0" borderId="2" xfId="0" applyNumberFormat="1" applyFont="1" applyFill="1" applyBorder="1" applyAlignment="1" applyProtection="1">
      <alignment vertical="center"/>
      <protection hidden="1"/>
    </xf>
    <xf numFmtId="166" fontId="14" fillId="0" borderId="2" xfId="0" applyNumberFormat="1" applyFont="1" applyFill="1" applyBorder="1" applyAlignment="1" applyProtection="1">
      <alignment vertical="center" wrapText="1"/>
      <protection hidden="1"/>
    </xf>
    <xf numFmtId="166" fontId="11" fillId="0" borderId="2" xfId="0" applyNumberFormat="1" applyFont="1" applyFill="1" applyBorder="1" applyAlignment="1" applyProtection="1">
      <alignment vertical="center"/>
      <protection hidden="1"/>
    </xf>
    <xf numFmtId="166" fontId="11" fillId="0" borderId="12" xfId="0" applyNumberFormat="1" applyFont="1" applyFill="1" applyBorder="1" applyAlignment="1" applyProtection="1">
      <alignment vertical="center"/>
      <protection hidden="1"/>
    </xf>
    <xf numFmtId="164" fontId="11" fillId="2" borderId="7" xfId="0" applyNumberFormat="1" applyFont="1" applyBorder="1" applyProtection="1">
      <protection hidden="1"/>
    </xf>
    <xf numFmtId="164" fontId="11" fillId="2" borderId="8" xfId="0" applyNumberFormat="1" applyFont="1" applyBorder="1" applyProtection="1">
      <protection hidden="1"/>
    </xf>
    <xf numFmtId="173" fontId="11" fillId="0" borderId="2" xfId="0" applyNumberFormat="1" applyFont="1" applyFill="1" applyBorder="1" applyProtection="1">
      <protection hidden="1"/>
    </xf>
    <xf numFmtId="173" fontId="11" fillId="0" borderId="0" xfId="0" applyNumberFormat="1" applyFont="1" applyFill="1" applyProtection="1">
      <protection hidden="1"/>
    </xf>
    <xf numFmtId="173" fontId="11" fillId="0" borderId="6" xfId="0" applyNumberFormat="1" applyFont="1" applyFill="1" applyBorder="1" applyProtection="1">
      <protection hidden="1"/>
    </xf>
    <xf numFmtId="173" fontId="14" fillId="0" borderId="7" xfId="0" applyNumberFormat="1" applyFont="1" applyFill="1" applyBorder="1" applyAlignment="1" applyProtection="1">
      <alignment vertical="center"/>
      <protection hidden="1"/>
    </xf>
    <xf numFmtId="173" fontId="14" fillId="0" borderId="8" xfId="0" applyNumberFormat="1" applyFont="1" applyFill="1" applyBorder="1" applyAlignment="1" applyProtection="1">
      <alignment vertical="center"/>
      <protection hidden="1"/>
    </xf>
    <xf numFmtId="173" fontId="14" fillId="0" borderId="9" xfId="0" applyNumberFormat="1" applyFont="1" applyFill="1" applyBorder="1" applyAlignment="1" applyProtection="1">
      <alignment vertical="center"/>
      <protection hidden="1"/>
    </xf>
    <xf numFmtId="173" fontId="14" fillId="0" borderId="2" xfId="0" applyNumberFormat="1" applyFont="1" applyFill="1" applyBorder="1" applyAlignment="1" applyProtection="1">
      <alignment vertical="center"/>
      <protection hidden="1"/>
    </xf>
    <xf numFmtId="173" fontId="14" fillId="0" borderId="0" xfId="0" applyNumberFormat="1" applyFont="1" applyFill="1" applyAlignment="1" applyProtection="1">
      <alignment vertical="center"/>
      <protection hidden="1"/>
    </xf>
    <xf numFmtId="173" fontId="14" fillId="0" borderId="6" xfId="0" applyNumberFormat="1" applyFont="1" applyFill="1" applyBorder="1" applyAlignment="1" applyProtection="1">
      <alignment vertical="center"/>
      <protection hidden="1"/>
    </xf>
    <xf numFmtId="173" fontId="14" fillId="0" borderId="3" xfId="0" applyNumberFormat="1" applyFont="1" applyFill="1" applyBorder="1" applyAlignment="1" applyProtection="1">
      <alignment vertical="center"/>
      <protection hidden="1"/>
    </xf>
    <xf numFmtId="173" fontId="14" fillId="0" borderId="4" xfId="0" applyNumberFormat="1" applyFont="1" applyFill="1" applyBorder="1" applyAlignment="1" applyProtection="1">
      <alignment vertical="center"/>
      <protection hidden="1"/>
    </xf>
    <xf numFmtId="173" fontId="14" fillId="0" borderId="5" xfId="0" applyNumberFormat="1" applyFont="1" applyFill="1" applyBorder="1" applyAlignment="1" applyProtection="1">
      <alignment vertical="center"/>
      <protection hidden="1"/>
    </xf>
    <xf numFmtId="173" fontId="11" fillId="0" borderId="2" xfId="0" applyNumberFormat="1" applyFont="1" applyFill="1" applyBorder="1" applyAlignment="1" applyProtection="1">
      <alignment vertical="center"/>
      <protection hidden="1"/>
    </xf>
    <xf numFmtId="173" fontId="11" fillId="0" borderId="0" xfId="0" applyNumberFormat="1" applyFont="1" applyFill="1" applyAlignment="1" applyProtection="1">
      <alignment vertical="center"/>
      <protection hidden="1"/>
    </xf>
    <xf numFmtId="173" fontId="11" fillId="0" borderId="6" xfId="0" applyNumberFormat="1" applyFont="1" applyFill="1" applyBorder="1" applyAlignment="1" applyProtection="1">
      <alignment vertical="center"/>
      <protection hidden="1"/>
    </xf>
    <xf numFmtId="173" fontId="11" fillId="0" borderId="7" xfId="0" applyNumberFormat="1" applyFont="1" applyFill="1" applyBorder="1" applyAlignment="1" applyProtection="1">
      <alignment vertical="center"/>
      <protection hidden="1"/>
    </xf>
    <xf numFmtId="173" fontId="11" fillId="0" borderId="8" xfId="0" applyNumberFormat="1" applyFont="1" applyFill="1" applyBorder="1" applyAlignment="1" applyProtection="1">
      <alignment vertical="center"/>
      <protection hidden="1"/>
    </xf>
    <xf numFmtId="167" fontId="14" fillId="0" borderId="1" xfId="0" applyFont="1" applyFill="1" applyBorder="1" applyAlignment="1" applyProtection="1">
      <alignment horizontal="center"/>
      <protection hidden="1"/>
    </xf>
    <xf numFmtId="173" fontId="11" fillId="0" borderId="15" xfId="0" applyNumberFormat="1" applyFont="1" applyFill="1" applyBorder="1" applyProtection="1">
      <protection hidden="1"/>
    </xf>
    <xf numFmtId="173" fontId="14" fillId="0" borderId="1" xfId="0" applyNumberFormat="1" applyFont="1" applyFill="1" applyBorder="1" applyAlignment="1" applyProtection="1">
      <alignment vertical="center"/>
      <protection hidden="1"/>
    </xf>
    <xf numFmtId="173" fontId="14" fillId="0" borderId="15" xfId="0" applyNumberFormat="1" applyFont="1" applyFill="1" applyBorder="1" applyAlignment="1" applyProtection="1">
      <alignment vertical="center"/>
      <protection hidden="1"/>
    </xf>
    <xf numFmtId="173" fontId="14" fillId="0" borderId="23" xfId="0" applyNumberFormat="1" applyFont="1" applyFill="1" applyBorder="1" applyAlignment="1" applyProtection="1">
      <alignment vertical="center"/>
      <protection hidden="1"/>
    </xf>
    <xf numFmtId="173" fontId="11" fillId="0" borderId="15" xfId="0" applyNumberFormat="1" applyFont="1" applyFill="1" applyBorder="1" applyAlignment="1" applyProtection="1">
      <alignment vertical="center"/>
      <protection hidden="1"/>
    </xf>
    <xf numFmtId="173" fontId="0" fillId="0" borderId="1" xfId="0" applyNumberFormat="1" applyFill="1" applyBorder="1" applyAlignment="1" applyProtection="1">
      <alignment vertical="center"/>
      <protection hidden="1"/>
    </xf>
    <xf numFmtId="167" fontId="8" fillId="0" borderId="1" xfId="0" applyFont="1" applyFill="1" applyBorder="1" applyAlignment="1" applyProtection="1">
      <alignment horizontal="center"/>
      <protection hidden="1"/>
    </xf>
    <xf numFmtId="167" fontId="34" fillId="0" borderId="2" xfId="0" applyFont="1" applyFill="1" applyBorder="1"/>
    <xf numFmtId="167" fontId="34" fillId="0" borderId="6" xfId="0" applyFont="1" applyFill="1" applyBorder="1"/>
    <xf numFmtId="167" fontId="34" fillId="0" borderId="12" xfId="0" applyFont="1" applyFill="1" applyBorder="1"/>
    <xf numFmtId="167" fontId="34" fillId="0" borderId="10" xfId="0" applyFont="1" applyFill="1" applyBorder="1"/>
    <xf numFmtId="167" fontId="34" fillId="0" borderId="11" xfId="0" applyFont="1" applyFill="1" applyBorder="1"/>
    <xf numFmtId="164" fontId="11" fillId="0" borderId="6" xfId="0" applyNumberFormat="1" applyFont="1" applyFill="1" applyBorder="1" applyProtection="1">
      <protection hidden="1"/>
    </xf>
    <xf numFmtId="165" fontId="11" fillId="0" borderId="6" xfId="0" applyNumberFormat="1" applyFont="1" applyFill="1" applyBorder="1" applyAlignment="1" applyProtection="1">
      <alignment horizontal="center"/>
      <protection hidden="1"/>
    </xf>
    <xf numFmtId="10" fontId="11" fillId="0" borderId="6" xfId="0" applyNumberFormat="1" applyFont="1" applyFill="1" applyBorder="1" applyAlignment="1" applyProtection="1">
      <alignment horizontal="center"/>
      <protection hidden="1"/>
    </xf>
    <xf numFmtId="164" fontId="14" fillId="0" borderId="6" xfId="0" applyNumberFormat="1" applyFont="1" applyFill="1" applyBorder="1" applyAlignment="1" applyProtection="1">
      <alignment vertical="center"/>
      <protection hidden="1"/>
    </xf>
    <xf numFmtId="164" fontId="11" fillId="0" borderId="6" xfId="0" applyNumberFormat="1" applyFont="1" applyFill="1" applyBorder="1" applyAlignment="1" applyProtection="1">
      <alignment vertical="center"/>
      <protection hidden="1"/>
    </xf>
    <xf numFmtId="173" fontId="34" fillId="0" borderId="0" xfId="0" applyNumberFormat="1" applyFont="1" applyFill="1"/>
    <xf numFmtId="173" fontId="34" fillId="0" borderId="6" xfId="0" applyNumberFormat="1" applyFont="1" applyFill="1" applyBorder="1"/>
    <xf numFmtId="173" fontId="34" fillId="0" borderId="10" xfId="0" applyNumberFormat="1" applyFont="1" applyFill="1" applyBorder="1"/>
    <xf numFmtId="173" fontId="34" fillId="0" borderId="11" xfId="0" applyNumberFormat="1" applyFont="1" applyFill="1" applyBorder="1"/>
    <xf numFmtId="167" fontId="0" fillId="0" borderId="0" xfId="0" applyFill="1" applyAlignment="1" applyProtection="1">
      <alignment vertical="center" wrapText="1"/>
      <protection hidden="1"/>
    </xf>
    <xf numFmtId="167" fontId="11" fillId="0" borderId="0" xfId="0" applyFont="1" applyFill="1" applyAlignment="1" applyProtection="1">
      <alignment vertical="center"/>
      <protection hidden="1"/>
    </xf>
    <xf numFmtId="173" fontId="14" fillId="0" borderId="6" xfId="0" applyNumberFormat="1" applyFont="1" applyFill="1" applyBorder="1" applyProtection="1">
      <protection hidden="1"/>
    </xf>
    <xf numFmtId="173" fontId="14" fillId="0" borderId="12" xfId="0" applyNumberFormat="1" applyFont="1" applyFill="1" applyBorder="1" applyAlignment="1" applyProtection="1">
      <alignment vertical="center"/>
      <protection hidden="1"/>
    </xf>
    <xf numFmtId="173" fontId="14" fillId="0" borderId="10" xfId="0" applyNumberFormat="1" applyFont="1" applyFill="1" applyBorder="1" applyAlignment="1" applyProtection="1">
      <alignment vertical="center"/>
      <protection hidden="1"/>
    </xf>
    <xf numFmtId="173" fontId="14" fillId="0" borderId="11" xfId="0" applyNumberFormat="1" applyFont="1" applyFill="1" applyBorder="1" applyAlignment="1" applyProtection="1">
      <alignment vertical="center"/>
      <protection hidden="1"/>
    </xf>
    <xf numFmtId="10" fontId="11" fillId="0" borderId="6" xfId="4" applyNumberFormat="1" applyFont="1" applyFill="1" applyBorder="1" applyAlignment="1" applyProtection="1">
      <alignment horizontal="center"/>
      <protection hidden="1"/>
    </xf>
    <xf numFmtId="173" fontId="8" fillId="0" borderId="2" xfId="0" applyNumberFormat="1" applyFont="1" applyFill="1" applyBorder="1" applyProtection="1">
      <protection hidden="1"/>
    </xf>
    <xf numFmtId="173" fontId="14" fillId="0" borderId="0" xfId="0" applyNumberFormat="1" applyFont="1" applyFill="1" applyProtection="1">
      <protection hidden="1"/>
    </xf>
    <xf numFmtId="173" fontId="11" fillId="2" borderId="8" xfId="0" applyNumberFormat="1" applyFont="1" applyBorder="1" applyProtection="1">
      <protection hidden="1"/>
    </xf>
    <xf numFmtId="173" fontId="11" fillId="2" borderId="9" xfId="0" applyNumberFormat="1" applyFont="1" applyBorder="1" applyProtection="1">
      <protection hidden="1"/>
    </xf>
    <xf numFmtId="173" fontId="11" fillId="2" borderId="7" xfId="0" applyNumberFormat="1" applyFont="1" applyBorder="1" applyProtection="1">
      <protection hidden="1"/>
    </xf>
    <xf numFmtId="164" fontId="14" fillId="0" borderId="12" xfId="0" applyNumberFormat="1" applyFont="1" applyFill="1" applyBorder="1" applyAlignment="1" applyProtection="1">
      <alignment vertical="center"/>
      <protection hidden="1"/>
    </xf>
    <xf numFmtId="164" fontId="14" fillId="0" borderId="10" xfId="0" applyNumberFormat="1" applyFont="1" applyFill="1" applyBorder="1" applyAlignment="1" applyProtection="1">
      <alignment vertical="center"/>
      <protection hidden="1"/>
    </xf>
    <xf numFmtId="173" fontId="14" fillId="0" borderId="2" xfId="0" applyNumberFormat="1" applyFont="1" applyFill="1" applyBorder="1" applyProtection="1">
      <protection hidden="1"/>
    </xf>
    <xf numFmtId="167" fontId="11" fillId="3" borderId="24" xfId="0" applyFont="1" applyFill="1" applyBorder="1" applyAlignment="1" applyProtection="1">
      <alignment horizontal="left" indent="1"/>
      <protection hidden="1"/>
    </xf>
    <xf numFmtId="165" fontId="11" fillId="0" borderId="23" xfId="0" applyNumberFormat="1" applyFont="1" applyFill="1" applyBorder="1" applyAlignment="1" applyProtection="1">
      <alignment horizontal="center"/>
      <protection locked="0"/>
    </xf>
    <xf numFmtId="165" fontId="11" fillId="0" borderId="15" xfId="0" applyNumberFormat="1" applyFont="1" applyFill="1" applyBorder="1" applyAlignment="1" applyProtection="1">
      <alignment horizontal="center"/>
      <protection locked="0"/>
    </xf>
    <xf numFmtId="175" fontId="11" fillId="0" borderId="23" xfId="0" applyNumberFormat="1" applyFont="1" applyFill="1" applyBorder="1" applyProtection="1">
      <protection locked="0"/>
    </xf>
    <xf numFmtId="176" fontId="11" fillId="0" borderId="15" xfId="4" applyNumberFormat="1" applyFont="1" applyFill="1" applyBorder="1" applyAlignment="1" applyProtection="1">
      <protection locked="0"/>
    </xf>
    <xf numFmtId="175" fontId="11" fillId="0" borderId="15" xfId="0" applyNumberFormat="1" applyFont="1" applyFill="1" applyBorder="1" applyProtection="1">
      <protection locked="0"/>
    </xf>
    <xf numFmtId="175" fontId="11" fillId="0" borderId="16" xfId="0" applyNumberFormat="1" applyFont="1" applyFill="1" applyBorder="1" applyProtection="1">
      <protection locked="0"/>
    </xf>
    <xf numFmtId="167" fontId="0" fillId="3" borderId="16" xfId="0" applyFill="1" applyBorder="1" applyAlignment="1" applyProtection="1">
      <alignment horizontal="left" indent="1"/>
      <protection hidden="1"/>
    </xf>
    <xf numFmtId="9" fontId="11" fillId="0" borderId="16" xfId="0" applyNumberFormat="1" applyFont="1" applyFill="1" applyBorder="1" applyAlignment="1" applyProtection="1">
      <alignment horizontal="center"/>
      <protection locked="0"/>
    </xf>
    <xf numFmtId="164" fontId="8" fillId="0" borderId="2" xfId="0" applyNumberFormat="1" applyFont="1" applyFill="1" applyBorder="1" applyProtection="1">
      <protection hidden="1"/>
    </xf>
    <xf numFmtId="173" fontId="8" fillId="0" borderId="2" xfId="0" applyNumberFormat="1" applyFont="1" applyFill="1" applyBorder="1" applyAlignment="1" applyProtection="1">
      <alignment horizontal="left" vertical="center" indent="1"/>
      <protection hidden="1"/>
    </xf>
    <xf numFmtId="167" fontId="11" fillId="2" borderId="4" xfId="0" applyFont="1" applyBorder="1" applyAlignment="1" applyProtection="1">
      <alignment horizontal="centerContinuous"/>
      <protection hidden="1"/>
    </xf>
    <xf numFmtId="167" fontId="11" fillId="2" borderId="5" xfId="0" applyFont="1" applyBorder="1" applyAlignment="1" applyProtection="1">
      <alignment horizontal="centerContinuous"/>
      <protection hidden="1"/>
    </xf>
    <xf numFmtId="167" fontId="11" fillId="0" borderId="2" xfId="0" applyFont="1" applyFill="1" applyBorder="1" applyAlignment="1" applyProtection="1">
      <alignment horizontal="left" indent="1"/>
      <protection hidden="1"/>
    </xf>
    <xf numFmtId="167" fontId="11" fillId="0" borderId="12" xfId="0" applyFont="1" applyFill="1" applyBorder="1" applyAlignment="1" applyProtection="1">
      <alignment horizontal="left" indent="1"/>
      <protection hidden="1"/>
    </xf>
    <xf numFmtId="9" fontId="36" fillId="0" borderId="10" xfId="0" applyNumberFormat="1" applyFont="1" applyFill="1" applyBorder="1" applyProtection="1">
      <protection hidden="1"/>
    </xf>
    <xf numFmtId="9" fontId="36" fillId="0" borderId="11" xfId="0" applyNumberFormat="1" applyFont="1" applyFill="1" applyBorder="1" applyProtection="1">
      <protection hidden="1"/>
    </xf>
    <xf numFmtId="179" fontId="13" fillId="3" borderId="5" xfId="0" applyNumberFormat="1" applyFont="1" applyFill="1" applyBorder="1" applyAlignment="1" applyProtection="1">
      <alignment horizontal="center"/>
      <protection hidden="1"/>
    </xf>
    <xf numFmtId="167" fontId="11" fillId="3" borderId="3" xfId="0" applyFont="1" applyFill="1" applyBorder="1" applyAlignment="1" applyProtection="1">
      <alignment horizontal="center"/>
      <protection hidden="1"/>
    </xf>
    <xf numFmtId="167" fontId="11" fillId="3" borderId="12" xfId="0" applyFont="1" applyFill="1" applyBorder="1" applyProtection="1">
      <protection hidden="1"/>
    </xf>
    <xf numFmtId="167" fontId="13" fillId="3" borderId="2" xfId="0" applyFont="1" applyFill="1" applyBorder="1" applyAlignment="1" applyProtection="1">
      <alignment horizontal="center"/>
      <protection hidden="1"/>
    </xf>
    <xf numFmtId="167" fontId="13" fillId="3" borderId="0" xfId="0" applyFont="1" applyFill="1" applyAlignment="1" applyProtection="1">
      <alignment horizontal="center"/>
      <protection hidden="1"/>
    </xf>
    <xf numFmtId="167" fontId="13" fillId="3" borderId="6" xfId="0" applyFont="1" applyFill="1" applyBorder="1" applyAlignment="1" applyProtection="1">
      <alignment horizontal="center"/>
      <protection hidden="1"/>
    </xf>
    <xf numFmtId="167" fontId="11" fillId="0" borderId="3" xfId="0" applyFont="1" applyFill="1" applyBorder="1" applyAlignment="1" applyProtection="1">
      <alignment horizontal="left" indent="1"/>
      <protection hidden="1"/>
    </xf>
    <xf numFmtId="171" fontId="11" fillId="0" borderId="4" xfId="4" applyNumberFormat="1" applyFont="1" applyFill="1" applyBorder="1" applyAlignment="1" applyProtection="1">
      <protection hidden="1"/>
    </xf>
    <xf numFmtId="171" fontId="11" fillId="0" borderId="4" xfId="0" applyNumberFormat="1" applyFont="1" applyFill="1" applyBorder="1" applyProtection="1">
      <protection hidden="1"/>
    </xf>
    <xf numFmtId="171" fontId="11" fillId="0" borderId="5" xfId="0" applyNumberFormat="1" applyFont="1" applyFill="1" applyBorder="1" applyProtection="1">
      <protection hidden="1"/>
    </xf>
    <xf numFmtId="167" fontId="11" fillId="3" borderId="25" xfId="0" applyFont="1" applyFill="1" applyBorder="1" applyProtection="1">
      <protection hidden="1"/>
    </xf>
    <xf numFmtId="175" fontId="11" fillId="0" borderId="3" xfId="0" applyNumberFormat="1" applyFont="1" applyFill="1" applyBorder="1" applyProtection="1">
      <protection hidden="1"/>
    </xf>
    <xf numFmtId="175" fontId="11" fillId="0" borderId="4" xfId="0" applyNumberFormat="1" applyFont="1" applyFill="1" applyBorder="1" applyProtection="1">
      <protection hidden="1"/>
    </xf>
    <xf numFmtId="175" fontId="11" fillId="0" borderId="5" xfId="0" applyNumberFormat="1" applyFont="1" applyFill="1" applyBorder="1" applyProtection="1">
      <protection hidden="1"/>
    </xf>
    <xf numFmtId="171" fontId="11" fillId="0" borderId="0" xfId="4" applyNumberFormat="1" applyFont="1" applyFill="1" applyBorder="1" applyAlignment="1" applyProtection="1">
      <protection hidden="1"/>
    </xf>
    <xf numFmtId="171" fontId="11" fillId="0" borderId="0" xfId="0" applyNumberFormat="1" applyFont="1" applyFill="1" applyProtection="1">
      <protection hidden="1"/>
    </xf>
    <xf numFmtId="171" fontId="11" fillId="0" borderId="6" xfId="0" applyNumberFormat="1" applyFont="1" applyFill="1" applyBorder="1" applyProtection="1">
      <protection hidden="1"/>
    </xf>
    <xf numFmtId="167" fontId="11" fillId="3" borderId="26" xfId="0" applyFont="1" applyFill="1" applyBorder="1" applyProtection="1">
      <protection hidden="1"/>
    </xf>
    <xf numFmtId="175" fontId="11" fillId="0" borderId="2" xfId="0" applyNumberFormat="1" applyFont="1" applyFill="1" applyBorder="1" applyProtection="1">
      <protection hidden="1"/>
    </xf>
    <xf numFmtId="175" fontId="11" fillId="0" borderId="0" xfId="0" applyNumberFormat="1" applyFont="1" applyFill="1" applyProtection="1">
      <protection hidden="1"/>
    </xf>
    <xf numFmtId="175" fontId="11" fillId="0" borderId="6" xfId="0" applyNumberFormat="1" applyFont="1" applyFill="1" applyBorder="1" applyProtection="1">
      <protection hidden="1"/>
    </xf>
    <xf numFmtId="167" fontId="0" fillId="0" borderId="2" xfId="0" applyFill="1" applyBorder="1" applyAlignment="1" applyProtection="1">
      <alignment horizontal="left" indent="1"/>
      <protection hidden="1"/>
    </xf>
    <xf numFmtId="167" fontId="11" fillId="3" borderId="27" xfId="0" applyFont="1" applyFill="1" applyBorder="1" applyProtection="1">
      <protection hidden="1"/>
    </xf>
    <xf numFmtId="167" fontId="11" fillId="3" borderId="28" xfId="0" applyFont="1" applyFill="1" applyBorder="1" applyProtection="1">
      <protection hidden="1"/>
    </xf>
    <xf numFmtId="175" fontId="11" fillId="0" borderId="12" xfId="0" applyNumberFormat="1" applyFont="1" applyFill="1" applyBorder="1" applyProtection="1">
      <protection hidden="1"/>
    </xf>
    <xf numFmtId="175" fontId="11" fillId="0" borderId="10" xfId="0" applyNumberFormat="1" applyFont="1" applyFill="1" applyBorder="1" applyProtection="1">
      <protection hidden="1"/>
    </xf>
    <xf numFmtId="175" fontId="11" fillId="0" borderId="11" xfId="0" applyNumberFormat="1" applyFont="1" applyFill="1" applyBorder="1" applyProtection="1">
      <protection hidden="1"/>
    </xf>
    <xf numFmtId="167" fontId="11" fillId="3" borderId="7" xfId="0" applyFont="1" applyFill="1" applyBorder="1" applyAlignment="1" applyProtection="1">
      <alignment horizontal="left" indent="1"/>
      <protection hidden="1"/>
    </xf>
    <xf numFmtId="167" fontId="11" fillId="3" borderId="9" xfId="0" applyFont="1" applyFill="1" applyBorder="1" applyProtection="1">
      <protection hidden="1"/>
    </xf>
    <xf numFmtId="171" fontId="11" fillId="0" borderId="10" xfId="4" applyNumberFormat="1" applyFont="1" applyFill="1" applyBorder="1" applyAlignment="1" applyProtection="1">
      <protection hidden="1"/>
    </xf>
    <xf numFmtId="171" fontId="11" fillId="0" borderId="1" xfId="0" applyNumberFormat="1" applyFont="1" applyFill="1" applyBorder="1" applyProtection="1">
      <protection hidden="1"/>
    </xf>
    <xf numFmtId="175" fontId="11" fillId="0" borderId="23" xfId="0" applyNumberFormat="1" applyFont="1" applyFill="1" applyBorder="1" applyProtection="1">
      <protection hidden="1"/>
    </xf>
    <xf numFmtId="165" fontId="11" fillId="0" borderId="23" xfId="0" applyNumberFormat="1" applyFont="1" applyFill="1" applyBorder="1" applyAlignment="1" applyProtection="1">
      <alignment horizontal="center"/>
      <protection hidden="1"/>
    </xf>
    <xf numFmtId="176" fontId="11" fillId="0" borderId="15" xfId="4" applyNumberFormat="1" applyFont="1" applyFill="1" applyBorder="1" applyAlignment="1" applyProtection="1">
      <protection hidden="1"/>
    </xf>
    <xf numFmtId="165" fontId="11" fillId="0" borderId="15" xfId="0" applyNumberFormat="1" applyFont="1" applyFill="1" applyBorder="1" applyAlignment="1" applyProtection="1">
      <alignment horizontal="center"/>
      <protection hidden="1"/>
    </xf>
    <xf numFmtId="175" fontId="11" fillId="0" borderId="15" xfId="0" applyNumberFormat="1" applyFont="1" applyFill="1" applyBorder="1" applyProtection="1">
      <protection hidden="1"/>
    </xf>
    <xf numFmtId="9" fontId="11" fillId="0" borderId="16" xfId="0" applyNumberFormat="1" applyFont="1" applyFill="1" applyBorder="1" applyAlignment="1" applyProtection="1">
      <alignment horizontal="center"/>
      <protection hidden="1"/>
    </xf>
    <xf numFmtId="175" fontId="11" fillId="0" borderId="16" xfId="0" applyNumberFormat="1" applyFont="1" applyFill="1" applyBorder="1" applyProtection="1">
      <protection hidden="1"/>
    </xf>
    <xf numFmtId="167" fontId="0" fillId="2" borderId="0" xfId="0" applyProtection="1">
      <protection locked="0"/>
    </xf>
    <xf numFmtId="167" fontId="10" fillId="2" borderId="0" xfId="0" applyFont="1" applyProtection="1">
      <protection hidden="1"/>
    </xf>
    <xf numFmtId="167" fontId="41" fillId="2" borderId="29" xfId="0" applyFont="1" applyBorder="1" applyAlignment="1" applyProtection="1">
      <alignment horizontal="center"/>
      <protection hidden="1"/>
    </xf>
    <xf numFmtId="167" fontId="35" fillId="2" borderId="10" xfId="0" applyFont="1" applyBorder="1" applyAlignment="1" applyProtection="1">
      <alignment horizontal="left" vertical="center"/>
      <protection hidden="1"/>
    </xf>
    <xf numFmtId="167" fontId="11" fillId="2" borderId="0" xfId="0" applyFont="1" applyAlignment="1" applyProtection="1">
      <alignment horizontal="centerContinuous"/>
      <protection hidden="1"/>
    </xf>
    <xf numFmtId="167" fontId="39" fillId="2" borderId="0" xfId="0" applyFont="1" applyAlignment="1" applyProtection="1">
      <alignment vertical="center"/>
      <protection hidden="1"/>
    </xf>
    <xf numFmtId="167" fontId="35" fillId="2" borderId="8" xfId="0" applyFont="1" applyBorder="1" applyAlignment="1" applyProtection="1">
      <alignment horizontal="left" vertical="center"/>
      <protection hidden="1"/>
    </xf>
    <xf numFmtId="167" fontId="2" fillId="2" borderId="8" xfId="0" applyFont="1" applyBorder="1" applyAlignment="1" applyProtection="1">
      <alignment horizontal="left"/>
      <protection hidden="1"/>
    </xf>
    <xf numFmtId="167" fontId="0" fillId="2" borderId="6" xfId="0" applyBorder="1" applyProtection="1">
      <protection hidden="1"/>
    </xf>
    <xf numFmtId="167" fontId="0" fillId="0" borderId="3" xfId="0" applyFill="1" applyBorder="1" applyProtection="1">
      <protection hidden="1"/>
    </xf>
    <xf numFmtId="167" fontId="0" fillId="0" borderId="12" xfId="0" applyFill="1" applyBorder="1" applyProtection="1">
      <protection hidden="1"/>
    </xf>
    <xf numFmtId="164" fontId="0" fillId="2" borderId="0" xfId="0" applyNumberFormat="1" applyAlignment="1" applyProtection="1">
      <alignment horizontal="left" indent="1"/>
      <protection hidden="1"/>
    </xf>
    <xf numFmtId="165" fontId="0" fillId="2" borderId="0" xfId="4" applyNumberFormat="1" applyFont="1" applyFill="1"/>
    <xf numFmtId="164" fontId="0" fillId="0" borderId="0" xfId="0" applyNumberFormat="1" applyFill="1" applyProtection="1">
      <protection hidden="1"/>
    </xf>
    <xf numFmtId="9" fontId="11" fillId="0" borderId="15" xfId="0" applyNumberFormat="1" applyFont="1" applyFill="1" applyBorder="1" applyProtection="1">
      <protection hidden="1"/>
    </xf>
    <xf numFmtId="176" fontId="11" fillId="0" borderId="15" xfId="0" applyNumberFormat="1" applyFont="1" applyFill="1" applyBorder="1" applyAlignment="1" applyProtection="1">
      <alignment horizontal="center"/>
      <protection hidden="1"/>
    </xf>
    <xf numFmtId="177" fontId="11" fillId="0" borderId="16" xfId="0" applyNumberFormat="1" applyFont="1" applyFill="1" applyBorder="1" applyAlignment="1" applyProtection="1">
      <alignment horizontal="center"/>
      <protection hidden="1"/>
    </xf>
    <xf numFmtId="164" fontId="11" fillId="0" borderId="23" xfId="0" applyNumberFormat="1" applyFont="1" applyFill="1" applyBorder="1" applyAlignment="1" applyProtection="1">
      <alignment horizontal="center"/>
      <protection locked="0"/>
    </xf>
    <xf numFmtId="164" fontId="11" fillId="0" borderId="15" xfId="0" applyNumberFormat="1" applyFont="1" applyFill="1" applyBorder="1" applyAlignment="1" applyProtection="1">
      <alignment horizontal="center"/>
      <protection locked="0"/>
    </xf>
    <xf numFmtId="164" fontId="0" fillId="0" borderId="15" xfId="0" applyNumberFormat="1" applyFill="1" applyBorder="1" applyAlignment="1" applyProtection="1">
      <alignment horizontal="center"/>
      <protection locked="0"/>
    </xf>
    <xf numFmtId="167" fontId="0" fillId="3" borderId="1" xfId="0" applyFill="1" applyBorder="1" applyAlignment="1" applyProtection="1">
      <alignment horizontal="center" vertical="center"/>
      <protection hidden="1"/>
    </xf>
    <xf numFmtId="164" fontId="0" fillId="0" borderId="16" xfId="0" applyNumberFormat="1" applyFill="1" applyBorder="1" applyAlignment="1" applyProtection="1">
      <alignment horizontal="center"/>
      <protection locked="0"/>
    </xf>
    <xf numFmtId="0" fontId="3" fillId="2" borderId="0" xfId="0" applyNumberFormat="1" applyFont="1" applyProtection="1">
      <protection hidden="1"/>
    </xf>
    <xf numFmtId="164" fontId="1" fillId="2" borderId="0" xfId="0" applyNumberFormat="1" applyFont="1" applyAlignment="1" applyProtection="1">
      <alignment horizontal="center"/>
      <protection hidden="1"/>
    </xf>
    <xf numFmtId="164" fontId="3" fillId="2" borderId="0" xfId="0" applyNumberFormat="1" applyFont="1" applyAlignment="1" applyProtection="1">
      <alignment horizontal="center"/>
      <protection hidden="1"/>
    </xf>
    <xf numFmtId="164" fontId="3" fillId="0" borderId="0" xfId="0" applyNumberFormat="1" applyFont="1" applyFill="1" applyAlignment="1" applyProtection="1">
      <alignment horizontal="center"/>
      <protection hidden="1"/>
    </xf>
    <xf numFmtId="164" fontId="2" fillId="2" borderId="0" xfId="0" applyNumberFormat="1" applyFont="1" applyAlignment="1" applyProtection="1">
      <alignment horizontal="center" vertical="center"/>
      <protection hidden="1"/>
    </xf>
    <xf numFmtId="0" fontId="3" fillId="2" borderId="0" xfId="0" applyNumberFormat="1" applyFont="1" applyAlignment="1" applyProtection="1">
      <alignment horizontal="center"/>
      <protection hidden="1"/>
    </xf>
    <xf numFmtId="0" fontId="1" fillId="2" borderId="0" xfId="0" applyNumberFormat="1" applyFont="1" applyAlignment="1" applyProtection="1">
      <alignment horizontal="center"/>
      <protection hidden="1"/>
    </xf>
    <xf numFmtId="167" fontId="41" fillId="2" borderId="30" xfId="0" applyFont="1" applyBorder="1" applyAlignment="1" applyProtection="1">
      <alignment horizontal="center"/>
      <protection hidden="1"/>
    </xf>
    <xf numFmtId="167" fontId="8" fillId="2" borderId="0" xfId="0" applyFont="1" applyProtection="1">
      <protection hidden="1"/>
    </xf>
    <xf numFmtId="167" fontId="39" fillId="0" borderId="12" xfId="0" applyFont="1" applyFill="1" applyBorder="1" applyAlignment="1" applyProtection="1">
      <alignment vertical="center"/>
      <protection hidden="1"/>
    </xf>
    <xf numFmtId="167" fontId="39" fillId="0" borderId="10" xfId="0" applyFont="1" applyFill="1" applyBorder="1" applyAlignment="1" applyProtection="1">
      <alignment vertical="center"/>
      <protection hidden="1"/>
    </xf>
    <xf numFmtId="167" fontId="39" fillId="0" borderId="11" xfId="0" applyFont="1" applyFill="1" applyBorder="1" applyAlignment="1" applyProtection="1">
      <alignment vertical="center"/>
      <protection hidden="1"/>
    </xf>
    <xf numFmtId="171" fontId="11" fillId="0" borderId="5" xfId="0" applyNumberFormat="1" applyFont="1" applyFill="1" applyBorder="1" applyProtection="1">
      <protection locked="0"/>
    </xf>
    <xf numFmtId="171" fontId="11" fillId="0" borderId="11" xfId="0" applyNumberFormat="1" applyFont="1" applyFill="1" applyBorder="1" applyProtection="1">
      <protection locked="0"/>
    </xf>
    <xf numFmtId="179" fontId="13" fillId="2" borderId="7" xfId="0" applyNumberFormat="1" applyFont="1" applyBorder="1" applyAlignment="1" applyProtection="1">
      <alignment horizontal="center"/>
      <protection hidden="1"/>
    </xf>
    <xf numFmtId="179" fontId="13" fillId="2" borderId="8" xfId="0" applyNumberFormat="1" applyFont="1" applyBorder="1" applyAlignment="1" applyProtection="1">
      <alignment horizontal="center"/>
      <protection hidden="1"/>
    </xf>
    <xf numFmtId="179" fontId="13" fillId="2" borderId="9" xfId="0" applyNumberFormat="1" applyFont="1" applyBorder="1" applyAlignment="1" applyProtection="1">
      <alignment horizontal="center"/>
      <protection hidden="1"/>
    </xf>
    <xf numFmtId="164" fontId="11" fillId="2" borderId="9" xfId="0" applyNumberFormat="1" applyFont="1" applyBorder="1" applyProtection="1">
      <protection hidden="1"/>
    </xf>
    <xf numFmtId="0" fontId="11" fillId="2" borderId="0" xfId="0" applyNumberFormat="1" applyFont="1" applyAlignment="1" applyProtection="1">
      <alignment horizontal="left"/>
      <protection hidden="1"/>
    </xf>
    <xf numFmtId="167" fontId="16" fillId="2" borderId="6" xfId="0" applyFont="1" applyBorder="1" applyAlignment="1" applyProtection="1">
      <alignment vertical="center"/>
      <protection hidden="1"/>
    </xf>
    <xf numFmtId="167" fontId="8" fillId="2" borderId="0" xfId="0" applyFont="1" applyAlignment="1" applyProtection="1">
      <alignment horizontal="left"/>
      <protection hidden="1"/>
    </xf>
    <xf numFmtId="175" fontId="11" fillId="2" borderId="0" xfId="4" applyNumberFormat="1" applyFont="1" applyFill="1" applyBorder="1" applyAlignment="1" applyProtection="1">
      <protection hidden="1"/>
    </xf>
    <xf numFmtId="0" fontId="0" fillId="2" borderId="0" xfId="0" applyNumberFormat="1" applyProtection="1">
      <protection hidden="1"/>
    </xf>
    <xf numFmtId="166" fontId="45" fillId="0" borderId="31" xfId="0" applyNumberFormat="1" applyFont="1" applyFill="1" applyBorder="1" applyAlignment="1" applyProtection="1">
      <alignment horizontal="right" vertical="center"/>
      <protection locked="0"/>
    </xf>
    <xf numFmtId="167" fontId="45" fillId="2" borderId="0" xfId="0" applyFont="1" applyAlignment="1" applyProtection="1">
      <alignment horizontal="left"/>
      <protection hidden="1"/>
    </xf>
    <xf numFmtId="167" fontId="45" fillId="2" borderId="0" xfId="0" applyFont="1"/>
    <xf numFmtId="10" fontId="45" fillId="0" borderId="31" xfId="0" applyNumberFormat="1" applyFont="1" applyFill="1" applyBorder="1" applyAlignment="1" applyProtection="1">
      <alignment horizontal="right" vertical="center"/>
      <protection locked="0"/>
    </xf>
    <xf numFmtId="167" fontId="45" fillId="2" borderId="0" xfId="0" applyFont="1" applyProtection="1">
      <protection hidden="1"/>
    </xf>
    <xf numFmtId="167" fontId="0" fillId="0" borderId="0" xfId="0" applyFill="1"/>
    <xf numFmtId="166" fontId="45" fillId="0" borderId="32" xfId="0" applyNumberFormat="1" applyFont="1" applyFill="1" applyBorder="1" applyAlignment="1" applyProtection="1">
      <alignment horizontal="right" vertical="center"/>
      <protection locked="0"/>
    </xf>
    <xf numFmtId="166" fontId="45" fillId="0" borderId="0" xfId="0" applyNumberFormat="1" applyFont="1" applyFill="1" applyAlignment="1" applyProtection="1">
      <alignment horizontal="right" vertical="center"/>
      <protection locked="0"/>
    </xf>
    <xf numFmtId="167" fontId="0" fillId="2" borderId="0" xfId="0" applyAlignment="1" applyProtection="1">
      <alignment horizontal="center"/>
      <protection hidden="1"/>
    </xf>
    <xf numFmtId="167" fontId="45" fillId="2" borderId="0" xfId="0" applyFont="1" applyAlignment="1" applyProtection="1">
      <alignment horizontal="center"/>
      <protection hidden="1"/>
    </xf>
    <xf numFmtId="167" fontId="45" fillId="0" borderId="11" xfId="0" applyFont="1" applyFill="1" applyBorder="1" applyProtection="1">
      <protection hidden="1"/>
    </xf>
    <xf numFmtId="167" fontId="45" fillId="0" borderId="10" xfId="1" applyNumberFormat="1" applyFont="1" applyFill="1" applyBorder="1" applyAlignment="1" applyProtection="1">
      <protection hidden="1"/>
    </xf>
    <xf numFmtId="167" fontId="45" fillId="0" borderId="12" xfId="1" applyNumberFormat="1" applyFont="1" applyFill="1" applyBorder="1" applyAlignment="1" applyProtection="1">
      <protection hidden="1"/>
    </xf>
    <xf numFmtId="167" fontId="45" fillId="0" borderId="16" xfId="0" applyFont="1" applyFill="1" applyBorder="1" applyAlignment="1" applyProtection="1">
      <alignment horizontal="center"/>
      <protection hidden="1"/>
    </xf>
    <xf numFmtId="167" fontId="45" fillId="0" borderId="6" xfId="0" applyFont="1" applyFill="1" applyBorder="1" applyProtection="1">
      <protection hidden="1"/>
    </xf>
    <xf numFmtId="167" fontId="45" fillId="0" borderId="0" xfId="1" applyNumberFormat="1" applyFont="1" applyFill="1" applyBorder="1" applyAlignment="1" applyProtection="1">
      <protection hidden="1"/>
    </xf>
    <xf numFmtId="167" fontId="45" fillId="0" borderId="2" xfId="1" applyNumberFormat="1" applyFont="1" applyFill="1" applyBorder="1" applyAlignment="1" applyProtection="1">
      <protection hidden="1"/>
    </xf>
    <xf numFmtId="167" fontId="45" fillId="0" borderId="15" xfId="0" applyFont="1" applyFill="1" applyBorder="1" applyAlignment="1" applyProtection="1">
      <alignment horizontal="center"/>
      <protection hidden="1"/>
    </xf>
    <xf numFmtId="167" fontId="45" fillId="2" borderId="1" xfId="0" applyFont="1" applyBorder="1" applyAlignment="1" applyProtection="1">
      <alignment horizontal="center" wrapText="1"/>
      <protection hidden="1"/>
    </xf>
    <xf numFmtId="167" fontId="46" fillId="2" borderId="0" xfId="0" applyFont="1" applyAlignment="1" applyProtection="1">
      <alignment horizontal="right"/>
      <protection hidden="1"/>
    </xf>
    <xf numFmtId="167" fontId="45" fillId="2" borderId="0" xfId="0" applyFont="1" applyAlignment="1" applyProtection="1">
      <alignment horizontal="right"/>
      <protection hidden="1"/>
    </xf>
    <xf numFmtId="167" fontId="45" fillId="2" borderId="1" xfId="0" applyFont="1" applyBorder="1" applyAlignment="1" applyProtection="1">
      <alignment horizontal="center"/>
      <protection hidden="1"/>
    </xf>
    <xf numFmtId="167" fontId="45" fillId="2" borderId="11" xfId="0" applyFont="1" applyBorder="1"/>
    <xf numFmtId="167" fontId="45" fillId="2" borderId="10" xfId="0" applyFont="1" applyBorder="1" applyProtection="1">
      <protection hidden="1"/>
    </xf>
    <xf numFmtId="167" fontId="45" fillId="2" borderId="12" xfId="0" applyFont="1" applyBorder="1"/>
    <xf numFmtId="167" fontId="45" fillId="2" borderId="10" xfId="0" applyFont="1" applyBorder="1"/>
    <xf numFmtId="167" fontId="45" fillId="2" borderId="16" xfId="0" applyFont="1" applyBorder="1" applyAlignment="1" applyProtection="1">
      <alignment horizontal="centerContinuous"/>
      <protection hidden="1"/>
    </xf>
    <xf numFmtId="167" fontId="45" fillId="2" borderId="16" xfId="0" applyFont="1" applyBorder="1" applyAlignment="1" applyProtection="1">
      <alignment horizontal="left"/>
      <protection hidden="1"/>
    </xf>
    <xf numFmtId="167" fontId="45" fillId="2" borderId="6" xfId="0" applyFont="1" applyBorder="1"/>
    <xf numFmtId="167" fontId="45" fillId="2" borderId="2" xfId="0" applyFont="1" applyBorder="1"/>
    <xf numFmtId="165" fontId="45" fillId="2" borderId="15" xfId="4" applyNumberFormat="1" applyFont="1" applyFill="1" applyBorder="1" applyAlignment="1" applyProtection="1">
      <alignment horizontal="centerContinuous"/>
      <protection hidden="1"/>
    </xf>
    <xf numFmtId="165" fontId="45" fillId="2" borderId="15" xfId="0" applyNumberFormat="1" applyFont="1" applyBorder="1" applyAlignment="1" applyProtection="1">
      <alignment horizontal="centerContinuous"/>
      <protection hidden="1"/>
    </xf>
    <xf numFmtId="167" fontId="45" fillId="2" borderId="15" xfId="0" applyFont="1" applyBorder="1" applyAlignment="1" applyProtection="1">
      <alignment horizontal="left"/>
      <protection hidden="1"/>
    </xf>
    <xf numFmtId="167" fontId="45" fillId="2" borderId="15" xfId="0" applyFont="1" applyBorder="1" applyAlignment="1" applyProtection="1">
      <alignment horizontal="centerContinuous"/>
      <protection hidden="1"/>
    </xf>
    <xf numFmtId="167" fontId="45" fillId="2" borderId="5" xfId="0" applyFont="1" applyBorder="1"/>
    <xf numFmtId="167" fontId="45" fillId="2" borderId="4" xfId="0" applyFont="1" applyBorder="1" applyProtection="1">
      <protection hidden="1"/>
    </xf>
    <xf numFmtId="167" fontId="45" fillId="2" borderId="3" xfId="0" applyFont="1" applyBorder="1"/>
    <xf numFmtId="167" fontId="45" fillId="2" borderId="4" xfId="0" applyFont="1" applyBorder="1"/>
    <xf numFmtId="167" fontId="45" fillId="2" borderId="23" xfId="0" applyFont="1" applyBorder="1" applyAlignment="1" applyProtection="1">
      <alignment horizontal="centerContinuous"/>
      <protection hidden="1"/>
    </xf>
    <xf numFmtId="167" fontId="45" fillId="2" borderId="23" xfId="0" applyFont="1" applyBorder="1" applyAlignment="1" applyProtection="1">
      <alignment horizontal="left"/>
      <protection hidden="1"/>
    </xf>
    <xf numFmtId="167" fontId="45" fillId="2" borderId="5" xfId="0" applyFont="1" applyBorder="1" applyAlignment="1" applyProtection="1">
      <alignment horizontal="centerContinuous"/>
      <protection hidden="1"/>
    </xf>
    <xf numFmtId="167" fontId="45" fillId="2" borderId="4" xfId="0" applyFont="1" applyBorder="1" applyAlignment="1" applyProtection="1">
      <alignment horizontal="centerContinuous"/>
      <protection hidden="1"/>
    </xf>
    <xf numFmtId="167" fontId="45" fillId="2" borderId="3" xfId="0" applyFont="1" applyBorder="1" applyAlignment="1" applyProtection="1">
      <alignment horizontal="centerContinuous"/>
      <protection hidden="1"/>
    </xf>
    <xf numFmtId="167" fontId="45" fillId="2" borderId="23" xfId="0" applyFont="1" applyBorder="1" applyProtection="1">
      <protection hidden="1"/>
    </xf>
    <xf numFmtId="167" fontId="45" fillId="2" borderId="0" xfId="0" applyFont="1" applyAlignment="1" applyProtection="1">
      <alignment horizontal="center" vertical="center"/>
      <protection hidden="1"/>
    </xf>
    <xf numFmtId="167" fontId="45" fillId="2" borderId="0" xfId="0" applyFont="1" applyAlignment="1" applyProtection="1">
      <alignment horizontal="left" vertical="center"/>
      <protection hidden="1"/>
    </xf>
    <xf numFmtId="164" fontId="52" fillId="2" borderId="0" xfId="0" applyNumberFormat="1" applyFont="1" applyAlignment="1" applyProtection="1">
      <alignment horizontal="left"/>
      <protection hidden="1"/>
    </xf>
    <xf numFmtId="164" fontId="53" fillId="2" borderId="0" xfId="0" applyNumberFormat="1" applyFont="1" applyAlignment="1" applyProtection="1">
      <alignment horizontal="left"/>
      <protection hidden="1"/>
    </xf>
    <xf numFmtId="167" fontId="54" fillId="2" borderId="0" xfId="0" applyFont="1" applyProtection="1">
      <protection hidden="1"/>
    </xf>
    <xf numFmtId="167" fontId="54" fillId="2" borderId="0" xfId="0" applyFont="1"/>
    <xf numFmtId="167" fontId="1" fillId="2" borderId="0" xfId="0" applyFont="1" applyProtection="1">
      <protection hidden="1"/>
    </xf>
    <xf numFmtId="167" fontId="1" fillId="2" borderId="0" xfId="0" applyFont="1" applyAlignment="1" applyProtection="1">
      <alignment vertical="center"/>
      <protection hidden="1"/>
    </xf>
    <xf numFmtId="167" fontId="45" fillId="2" borderId="0" xfId="0" applyFont="1" applyAlignment="1" applyProtection="1">
      <alignment vertical="center"/>
      <protection hidden="1"/>
    </xf>
    <xf numFmtId="167" fontId="45" fillId="0" borderId="33" xfId="0" applyFont="1" applyFill="1" applyBorder="1" applyAlignment="1" applyProtection="1">
      <alignment vertical="center"/>
      <protection hidden="1"/>
    </xf>
    <xf numFmtId="167" fontId="45" fillId="0" borderId="34" xfId="0" applyFont="1" applyFill="1" applyBorder="1" applyAlignment="1" applyProtection="1">
      <alignment vertical="center"/>
      <protection hidden="1"/>
    </xf>
    <xf numFmtId="167" fontId="45" fillId="0" borderId="35" xfId="0" applyFont="1" applyFill="1" applyBorder="1" applyAlignment="1" applyProtection="1">
      <alignment vertical="center"/>
      <protection hidden="1"/>
    </xf>
    <xf numFmtId="167" fontId="45" fillId="0" borderId="0" xfId="0" applyFont="1" applyFill="1" applyProtection="1">
      <protection hidden="1"/>
    </xf>
    <xf numFmtId="167" fontId="45" fillId="0" borderId="2" xfId="0" applyFont="1" applyFill="1" applyBorder="1" applyProtection="1">
      <protection hidden="1"/>
    </xf>
    <xf numFmtId="167" fontId="45" fillId="0" borderId="10" xfId="0" applyFont="1" applyFill="1" applyBorder="1" applyProtection="1">
      <protection hidden="1"/>
    </xf>
    <xf numFmtId="167" fontId="45" fillId="0" borderId="12" xfId="0" applyFont="1" applyFill="1" applyBorder="1" applyProtection="1">
      <protection hidden="1"/>
    </xf>
    <xf numFmtId="167" fontId="45" fillId="0" borderId="6" xfId="0" applyFont="1" applyFill="1" applyBorder="1" applyAlignment="1" applyProtection="1">
      <alignment vertical="center"/>
      <protection hidden="1"/>
    </xf>
    <xf numFmtId="167" fontId="45" fillId="0" borderId="0" xfId="0" applyFont="1" applyFill="1" applyAlignment="1" applyProtection="1">
      <alignment vertical="center"/>
      <protection hidden="1"/>
    </xf>
    <xf numFmtId="167" fontId="45" fillId="0" borderId="2" xfId="0" applyFont="1" applyFill="1" applyBorder="1" applyAlignment="1" applyProtection="1">
      <alignment vertical="center"/>
      <protection hidden="1"/>
    </xf>
    <xf numFmtId="167" fontId="45" fillId="0" borderId="9" xfId="0" applyFont="1" applyFill="1" applyBorder="1" applyAlignment="1" applyProtection="1">
      <alignment vertical="center"/>
      <protection hidden="1"/>
    </xf>
    <xf numFmtId="167" fontId="45" fillId="0" borderId="8" xfId="0" applyFont="1" applyFill="1" applyBorder="1" applyAlignment="1" applyProtection="1">
      <alignment vertical="center"/>
      <protection hidden="1"/>
    </xf>
    <xf numFmtId="167" fontId="45" fillId="0" borderId="7" xfId="0" applyFont="1" applyFill="1" applyBorder="1" applyAlignment="1" applyProtection="1">
      <alignment vertical="center"/>
      <protection hidden="1"/>
    </xf>
    <xf numFmtId="167" fontId="45" fillId="0" borderId="5" xfId="0" applyFont="1" applyFill="1" applyBorder="1" applyAlignment="1" applyProtection="1">
      <alignment vertical="center"/>
      <protection hidden="1"/>
    </xf>
    <xf numFmtId="167" fontId="45" fillId="0" borderId="4" xfId="0" applyFont="1" applyFill="1" applyBorder="1" applyAlignment="1" applyProtection="1">
      <alignment vertical="center"/>
      <protection hidden="1"/>
    </xf>
    <xf numFmtId="167" fontId="45" fillId="0" borderId="3" xfId="0" applyFont="1" applyFill="1" applyBorder="1" applyAlignment="1" applyProtection="1">
      <alignment vertical="center"/>
      <protection hidden="1"/>
    </xf>
    <xf numFmtId="167" fontId="8" fillId="2" borderId="0" xfId="0" applyFont="1" applyAlignment="1" applyProtection="1">
      <alignment horizontal="centerContinuous"/>
      <protection hidden="1"/>
    </xf>
    <xf numFmtId="175" fontId="11" fillId="2" borderId="0" xfId="4" applyNumberFormat="1" applyFont="1" applyFill="1" applyBorder="1" applyAlignment="1" applyProtection="1">
      <alignment horizontal="centerContinuous"/>
      <protection hidden="1"/>
    </xf>
    <xf numFmtId="175" fontId="11" fillId="2" borderId="0" xfId="0" applyNumberFormat="1" applyFont="1" applyAlignment="1" applyProtection="1">
      <alignment horizontal="centerContinuous"/>
      <protection hidden="1"/>
    </xf>
    <xf numFmtId="0" fontId="8" fillId="2" borderId="0" xfId="0" applyNumberFormat="1" applyFont="1" applyProtection="1">
      <protection hidden="1"/>
    </xf>
    <xf numFmtId="167" fontId="8" fillId="2" borderId="3" xfId="0" applyFont="1" applyBorder="1" applyAlignment="1" applyProtection="1">
      <alignment horizontal="left"/>
      <protection hidden="1"/>
    </xf>
    <xf numFmtId="167" fontId="8" fillId="2" borderId="4" xfId="0" applyFont="1" applyBorder="1" applyAlignment="1" applyProtection="1">
      <alignment horizontal="left"/>
      <protection hidden="1"/>
    </xf>
    <xf numFmtId="167" fontId="8" fillId="2" borderId="2" xfId="0" applyFont="1" applyBorder="1" applyAlignment="1" applyProtection="1">
      <alignment horizontal="left"/>
      <protection hidden="1"/>
    </xf>
    <xf numFmtId="167" fontId="11" fillId="3" borderId="2" xfId="0" applyFont="1" applyFill="1" applyBorder="1" applyAlignment="1" applyProtection="1">
      <alignment horizontal="left" indent="2"/>
      <protection hidden="1"/>
    </xf>
    <xf numFmtId="167" fontId="0" fillId="3" borderId="2" xfId="0" applyFill="1" applyBorder="1" applyAlignment="1" applyProtection="1">
      <alignment horizontal="left" indent="1"/>
      <protection hidden="1"/>
    </xf>
    <xf numFmtId="0" fontId="8" fillId="2" borderId="2" xfId="0" applyNumberFormat="1" applyFont="1" applyBorder="1" applyProtection="1">
      <protection hidden="1"/>
    </xf>
    <xf numFmtId="175" fontId="11" fillId="0" borderId="36" xfId="4" applyNumberFormat="1" applyFont="1" applyFill="1" applyBorder="1" applyAlignment="1" applyProtection="1">
      <protection locked="0"/>
    </xf>
    <xf numFmtId="175" fontId="11" fillId="0" borderId="37" xfId="4" applyNumberFormat="1" applyFont="1" applyFill="1" applyBorder="1" applyAlignment="1" applyProtection="1">
      <protection locked="0"/>
    </xf>
    <xf numFmtId="175" fontId="11" fillId="0" borderId="38" xfId="4" applyNumberFormat="1" applyFont="1" applyFill="1" applyBorder="1" applyAlignment="1" applyProtection="1">
      <protection locked="0"/>
    </xf>
    <xf numFmtId="167" fontId="11" fillId="0" borderId="23" xfId="0" applyFont="1" applyFill="1" applyBorder="1" applyAlignment="1" applyProtection="1">
      <alignment horizontal="center" vertical="center"/>
      <protection locked="0"/>
    </xf>
    <xf numFmtId="167" fontId="14" fillId="0" borderId="15" xfId="0" applyFont="1" applyFill="1" applyBorder="1" applyAlignment="1" applyProtection="1">
      <alignment horizontal="center" vertical="center"/>
      <protection locked="0"/>
    </xf>
    <xf numFmtId="165" fontId="11" fillId="0" borderId="15" xfId="4" applyNumberFormat="1" applyFont="1" applyFill="1" applyBorder="1" applyAlignment="1" applyProtection="1">
      <alignment horizontal="center" vertical="center"/>
      <protection locked="0"/>
    </xf>
    <xf numFmtId="170" fontId="11" fillId="0" borderId="15" xfId="0" applyNumberFormat="1" applyFont="1" applyFill="1" applyBorder="1" applyAlignment="1" applyProtection="1">
      <alignment horizontal="center" vertical="center"/>
      <protection locked="0"/>
    </xf>
    <xf numFmtId="181" fontId="11" fillId="0" borderId="16" xfId="0" applyNumberFormat="1" applyFont="1" applyFill="1" applyBorder="1" applyAlignment="1" applyProtection="1">
      <alignment horizontal="center" vertical="center"/>
      <protection locked="0"/>
    </xf>
    <xf numFmtId="167" fontId="0" fillId="3" borderId="12" xfId="0" applyFill="1" applyBorder="1" applyAlignment="1" applyProtection="1">
      <alignment horizontal="left" indent="1"/>
      <protection hidden="1"/>
    </xf>
    <xf numFmtId="167" fontId="0" fillId="0" borderId="6" xfId="0" applyFill="1" applyBorder="1"/>
    <xf numFmtId="167" fontId="0" fillId="0" borderId="0" xfId="0" applyFill="1" applyAlignment="1">
      <alignment horizontal="left" indent="1"/>
    </xf>
    <xf numFmtId="167" fontId="0" fillId="0" borderId="2" xfId="0" applyFill="1" applyBorder="1"/>
    <xf numFmtId="164" fontId="3" fillId="2" borderId="4" xfId="0" applyNumberFormat="1" applyFont="1" applyBorder="1" applyProtection="1">
      <protection hidden="1"/>
    </xf>
    <xf numFmtId="167" fontId="0" fillId="2" borderId="10" xfId="0" applyBorder="1"/>
    <xf numFmtId="167" fontId="0" fillId="2" borderId="3" xfId="0" applyBorder="1"/>
    <xf numFmtId="167" fontId="0" fillId="2" borderId="2" xfId="0" applyBorder="1"/>
    <xf numFmtId="167" fontId="0" fillId="2" borderId="12" xfId="0" applyBorder="1"/>
    <xf numFmtId="167" fontId="7" fillId="2" borderId="39" xfId="0" applyFont="1" applyBorder="1" applyAlignment="1">
      <alignment horizontal="center"/>
    </xf>
    <xf numFmtId="167" fontId="7" fillId="2" borderId="40" xfId="0" applyFont="1" applyBorder="1" applyAlignment="1">
      <alignment horizontal="center"/>
    </xf>
    <xf numFmtId="167" fontId="0" fillId="0" borderId="7" xfId="0" applyFill="1" applyBorder="1" applyAlignment="1">
      <alignment vertical="center"/>
    </xf>
    <xf numFmtId="167" fontId="0" fillId="0" borderId="8" xfId="0" applyFill="1" applyBorder="1" applyAlignment="1">
      <alignment vertical="center"/>
    </xf>
    <xf numFmtId="167" fontId="0" fillId="0" borderId="9" xfId="0" applyFill="1" applyBorder="1" applyAlignment="1">
      <alignment vertical="center"/>
    </xf>
    <xf numFmtId="167" fontId="7" fillId="2" borderId="0" xfId="0" applyFont="1"/>
    <xf numFmtId="0" fontId="7" fillId="2" borderId="0" xfId="0" applyNumberFormat="1" applyFont="1" applyAlignment="1" applyProtection="1">
      <alignment horizontal="left"/>
      <protection hidden="1"/>
    </xf>
    <xf numFmtId="166" fontId="0" fillId="2" borderId="0" xfId="0" applyNumberFormat="1"/>
    <xf numFmtId="167" fontId="7" fillId="2" borderId="41" xfId="0" applyFont="1" applyBorder="1" applyAlignment="1">
      <alignment horizontal="centerContinuous"/>
    </xf>
    <xf numFmtId="167" fontId="7" fillId="2" borderId="32" xfId="0" applyFont="1" applyBorder="1" applyAlignment="1">
      <alignment horizontal="centerContinuous"/>
    </xf>
    <xf numFmtId="167" fontId="7" fillId="2" borderId="42" xfId="0" applyFont="1" applyBorder="1" applyAlignment="1">
      <alignment horizontal="centerContinuous"/>
    </xf>
    <xf numFmtId="167" fontId="7" fillId="2" borderId="43" xfId="0" applyFont="1" applyBorder="1" applyAlignment="1">
      <alignment horizontal="center"/>
    </xf>
    <xf numFmtId="167" fontId="7" fillId="2" borderId="0" xfId="0" applyFont="1" applyAlignment="1">
      <alignment horizontal="center"/>
    </xf>
    <xf numFmtId="167" fontId="7" fillId="2" borderId="44" xfId="0" applyFont="1" applyBorder="1" applyAlignment="1">
      <alignment horizontal="center"/>
    </xf>
    <xf numFmtId="167" fontId="0" fillId="2" borderId="45" xfId="0" applyBorder="1"/>
    <xf numFmtId="167" fontId="0" fillId="2" borderId="46" xfId="0" applyBorder="1"/>
    <xf numFmtId="167" fontId="0" fillId="2" borderId="47" xfId="0" applyBorder="1"/>
    <xf numFmtId="167" fontId="11" fillId="3" borderId="12" xfId="0" applyFont="1" applyFill="1" applyBorder="1" applyAlignment="1" applyProtection="1">
      <alignment horizontal="left" indent="2"/>
      <protection hidden="1"/>
    </xf>
    <xf numFmtId="166" fontId="0" fillId="0" borderId="6" xfId="0" applyNumberFormat="1" applyFill="1" applyBorder="1"/>
    <xf numFmtId="166" fontId="0" fillId="0" borderId="11" xfId="0" applyNumberFormat="1" applyFill="1" applyBorder="1"/>
    <xf numFmtId="166" fontId="0" fillId="0" borderId="0" xfId="0" applyNumberFormat="1" applyFill="1"/>
    <xf numFmtId="166" fontId="0" fillId="0" borderId="10" xfId="0" applyNumberFormat="1" applyFill="1" applyBorder="1"/>
    <xf numFmtId="167" fontId="8" fillId="2" borderId="10" xfId="0" applyFont="1" applyBorder="1" applyAlignment="1">
      <alignment horizontal="centerContinuous"/>
    </xf>
    <xf numFmtId="167" fontId="0" fillId="2" borderId="10" xfId="0" applyBorder="1" applyAlignment="1">
      <alignment horizontal="centerContinuous"/>
    </xf>
    <xf numFmtId="167" fontId="7" fillId="0" borderId="0" xfId="0" applyFont="1" applyFill="1" applyAlignment="1">
      <alignment horizontal="center"/>
    </xf>
    <xf numFmtId="167" fontId="7" fillId="0" borderId="6" xfId="0" applyFont="1" applyFill="1" applyBorder="1" applyAlignment="1">
      <alignment horizontal="center"/>
    </xf>
    <xf numFmtId="167" fontId="0" fillId="2" borderId="41" xfId="0" applyBorder="1"/>
    <xf numFmtId="167" fontId="0" fillId="2" borderId="49" xfId="0" applyBorder="1"/>
    <xf numFmtId="167" fontId="0" fillId="2" borderId="43" xfId="0" applyBorder="1"/>
    <xf numFmtId="167" fontId="0" fillId="2" borderId="6" xfId="0" applyBorder="1"/>
    <xf numFmtId="167" fontId="0" fillId="2" borderId="50" xfId="0" applyBorder="1"/>
    <xf numFmtId="167" fontId="0" fillId="2" borderId="11" xfId="0" applyBorder="1"/>
    <xf numFmtId="167" fontId="7" fillId="2" borderId="51" xfId="0" applyFont="1" applyBorder="1" applyAlignment="1">
      <alignment horizontal="centerContinuous"/>
    </xf>
    <xf numFmtId="167" fontId="0" fillId="2" borderId="52" xfId="0" applyBorder="1" applyAlignment="1">
      <alignment horizontal="centerContinuous"/>
    </xf>
    <xf numFmtId="167" fontId="0" fillId="0" borderId="32" xfId="0" applyFill="1" applyBorder="1"/>
    <xf numFmtId="167" fontId="7" fillId="2" borderId="53" xfId="0" applyFont="1" applyBorder="1" applyAlignment="1">
      <alignment horizontal="center"/>
    </xf>
    <xf numFmtId="167" fontId="0" fillId="0" borderId="15" xfId="0" applyFill="1" applyBorder="1"/>
    <xf numFmtId="167" fontId="0" fillId="0" borderId="1" xfId="0" applyFill="1" applyBorder="1" applyAlignment="1">
      <alignment vertical="center"/>
    </xf>
    <xf numFmtId="183" fontId="13" fillId="2" borderId="8" xfId="0" applyNumberFormat="1" applyFont="1" applyBorder="1" applyAlignment="1" applyProtection="1">
      <alignment horizontal="center"/>
      <protection hidden="1"/>
    </xf>
    <xf numFmtId="167" fontId="7" fillId="2" borderId="7" xfId="0" applyFont="1" applyBorder="1" applyAlignment="1">
      <alignment horizontal="centerContinuous"/>
    </xf>
    <xf numFmtId="167" fontId="7" fillId="2" borderId="8" xfId="0" applyFont="1" applyBorder="1" applyAlignment="1">
      <alignment horizontal="centerContinuous"/>
    </xf>
    <xf numFmtId="167" fontId="7" fillId="2" borderId="9" xfId="0" applyFont="1" applyBorder="1" applyAlignment="1">
      <alignment horizontal="centerContinuous"/>
    </xf>
    <xf numFmtId="167" fontId="0" fillId="0" borderId="3" xfId="0" applyFill="1" applyBorder="1"/>
    <xf numFmtId="167" fontId="0" fillId="0" borderId="4" xfId="0" applyFill="1" applyBorder="1"/>
    <xf numFmtId="167" fontId="0" fillId="0" borderId="5" xfId="0" applyFill="1" applyBorder="1"/>
    <xf numFmtId="167" fontId="0" fillId="0" borderId="12" xfId="0" applyFill="1" applyBorder="1"/>
    <xf numFmtId="167" fontId="0" fillId="0" borderId="10" xfId="0" applyFill="1" applyBorder="1"/>
    <xf numFmtId="167" fontId="0" fillId="0" borderId="11" xfId="0" applyFill="1" applyBorder="1"/>
    <xf numFmtId="175" fontId="11" fillId="0" borderId="42" xfId="4" applyNumberFormat="1" applyFont="1" applyFill="1" applyBorder="1" applyAlignment="1" applyProtection="1">
      <protection locked="0"/>
    </xf>
    <xf numFmtId="175" fontId="11" fillId="0" borderId="47" xfId="4" applyNumberFormat="1" applyFont="1" applyFill="1" applyBorder="1" applyAlignment="1" applyProtection="1">
      <protection locked="0"/>
    </xf>
    <xf numFmtId="175" fontId="11" fillId="0" borderId="44" xfId="4" applyNumberFormat="1" applyFont="1" applyFill="1" applyBorder="1" applyAlignment="1" applyProtection="1">
      <protection locked="0"/>
    </xf>
    <xf numFmtId="164" fontId="5" fillId="2" borderId="23" xfId="0" applyNumberFormat="1" applyFont="1" applyBorder="1" applyProtection="1">
      <protection hidden="1"/>
    </xf>
    <xf numFmtId="167" fontId="7" fillId="2" borderId="55" xfId="0" applyFont="1" applyBorder="1" applyAlignment="1">
      <alignment horizontal="centerContinuous"/>
    </xf>
    <xf numFmtId="167" fontId="7" fillId="2" borderId="56" xfId="0" applyFont="1" applyBorder="1" applyAlignment="1">
      <alignment horizontal="centerContinuous"/>
    </xf>
    <xf numFmtId="167" fontId="7" fillId="2" borderId="52" xfId="0" applyFont="1" applyBorder="1" applyAlignment="1">
      <alignment horizontal="centerContinuous"/>
    </xf>
    <xf numFmtId="167" fontId="7" fillId="2" borderId="15" xfId="0" applyFont="1" applyBorder="1" applyAlignment="1">
      <alignment horizontal="center" wrapText="1"/>
    </xf>
    <xf numFmtId="167" fontId="7" fillId="2" borderId="44" xfId="0" applyFont="1" applyBorder="1" applyAlignment="1">
      <alignment horizontal="center" wrapText="1"/>
    </xf>
    <xf numFmtId="167" fontId="7" fillId="2" borderId="38" xfId="0" applyFont="1" applyBorder="1" applyAlignment="1">
      <alignment horizontal="center" wrapText="1"/>
    </xf>
    <xf numFmtId="167" fontId="7" fillId="2" borderId="57" xfId="0" applyFont="1" applyBorder="1" applyAlignment="1">
      <alignment horizontal="center" wrapText="1"/>
    </xf>
    <xf numFmtId="167" fontId="7" fillId="2" borderId="16" xfId="0" applyFont="1" applyBorder="1"/>
    <xf numFmtId="167" fontId="7" fillId="2" borderId="0" xfId="0" applyFont="1" applyAlignment="1">
      <alignment horizontal="center" wrapText="1"/>
    </xf>
    <xf numFmtId="167" fontId="7" fillId="2" borderId="3" xfId="0" applyFont="1" applyBorder="1" applyAlignment="1">
      <alignment horizontal="centerContinuous"/>
    </xf>
    <xf numFmtId="167" fontId="7" fillId="2" borderId="4" xfId="0" applyFont="1" applyBorder="1" applyAlignment="1">
      <alignment horizontal="centerContinuous"/>
    </xf>
    <xf numFmtId="167" fontId="7" fillId="2" borderId="5" xfId="0" applyFont="1" applyBorder="1" applyAlignment="1">
      <alignment horizontal="centerContinuous"/>
    </xf>
    <xf numFmtId="167" fontId="7" fillId="2" borderId="2" xfId="0" applyFont="1" applyBorder="1" applyAlignment="1">
      <alignment horizontal="center" wrapText="1"/>
    </xf>
    <xf numFmtId="167" fontId="7" fillId="2" borderId="6" xfId="0" applyFont="1" applyBorder="1" applyAlignment="1">
      <alignment horizontal="center" wrapText="1"/>
    </xf>
    <xf numFmtId="184" fontId="13" fillId="2" borderId="8" xfId="0" applyNumberFormat="1" applyFont="1" applyBorder="1" applyAlignment="1" applyProtection="1">
      <alignment horizontal="center"/>
      <protection hidden="1"/>
    </xf>
    <xf numFmtId="184" fontId="13" fillId="2" borderId="9" xfId="0" applyNumberFormat="1" applyFont="1" applyBorder="1" applyAlignment="1" applyProtection="1">
      <alignment horizontal="center"/>
      <protection hidden="1"/>
    </xf>
    <xf numFmtId="184" fontId="13" fillId="2" borderId="7" xfId="0" applyNumberFormat="1" applyFont="1" applyBorder="1" applyAlignment="1" applyProtection="1">
      <alignment horizontal="center"/>
      <protection hidden="1"/>
    </xf>
    <xf numFmtId="164" fontId="54" fillId="2" borderId="0" xfId="0" applyNumberFormat="1" applyFont="1" applyProtection="1">
      <protection hidden="1"/>
    </xf>
    <xf numFmtId="164" fontId="45" fillId="2" borderId="0" xfId="0" applyNumberFormat="1" applyFont="1" applyProtection="1">
      <protection hidden="1"/>
    </xf>
    <xf numFmtId="164" fontId="58" fillId="2" borderId="0" xfId="0" applyNumberFormat="1" applyFont="1" applyAlignment="1" applyProtection="1">
      <alignment horizontal="left"/>
      <protection hidden="1"/>
    </xf>
    <xf numFmtId="167" fontId="0" fillId="0" borderId="8" xfId="0" applyFill="1" applyBorder="1"/>
    <xf numFmtId="167" fontId="0" fillId="2" borderId="4" xfId="0" applyBorder="1"/>
    <xf numFmtId="167" fontId="0" fillId="2" borderId="8" xfId="0" applyBorder="1" applyAlignment="1">
      <alignment horizontal="centerContinuous"/>
    </xf>
    <xf numFmtId="167" fontId="0" fillId="2" borderId="9" xfId="0" applyBorder="1" applyAlignment="1">
      <alignment horizontal="centerContinuous"/>
    </xf>
    <xf numFmtId="183" fontId="13" fillId="2" borderId="7" xfId="0" applyNumberFormat="1" applyFont="1" applyBorder="1" applyAlignment="1" applyProtection="1">
      <alignment horizontal="center"/>
      <protection hidden="1"/>
    </xf>
    <xf numFmtId="167" fontId="8" fillId="0" borderId="2" xfId="0" applyFont="1" applyFill="1" applyBorder="1" applyAlignment="1">
      <alignment horizontal="left" indent="1"/>
    </xf>
    <xf numFmtId="167" fontId="0" fillId="0" borderId="2" xfId="0" applyFill="1" applyBorder="1" applyAlignment="1">
      <alignment horizontal="left" indent="2"/>
    </xf>
    <xf numFmtId="9" fontId="7" fillId="0" borderId="0" xfId="4" applyFont="1" applyFill="1" applyBorder="1" applyAlignment="1">
      <alignment horizontal="center"/>
    </xf>
    <xf numFmtId="167" fontId="0" fillId="0" borderId="9" xfId="0" applyFill="1" applyBorder="1"/>
    <xf numFmtId="164" fontId="3" fillId="0" borderId="0" xfId="0" applyNumberFormat="1" applyFont="1" applyFill="1" applyAlignment="1" applyProtection="1">
      <alignment horizontal="left" indent="1"/>
      <protection hidden="1"/>
    </xf>
    <xf numFmtId="9" fontId="0" fillId="0" borderId="0" xfId="4" applyFont="1" applyFill="1" applyBorder="1"/>
    <xf numFmtId="167" fontId="0" fillId="0" borderId="2" xfId="0" applyFill="1" applyBorder="1" applyAlignment="1">
      <alignment horizontal="left" indent="1"/>
    </xf>
    <xf numFmtId="167" fontId="0" fillId="0" borderId="10" xfId="0" applyFill="1" applyBorder="1" applyAlignment="1">
      <alignment horizontal="left" indent="1"/>
    </xf>
    <xf numFmtId="183" fontId="7" fillId="2" borderId="11" xfId="0" applyNumberFormat="1" applyFont="1" applyBorder="1" applyAlignment="1" applyProtection="1">
      <alignment horizontal="center"/>
      <protection hidden="1"/>
    </xf>
    <xf numFmtId="166" fontId="11" fillId="0" borderId="31" xfId="0" applyNumberFormat="1" applyFont="1" applyFill="1" applyBorder="1" applyAlignment="1" applyProtection="1">
      <alignment horizontal="right" vertical="center"/>
      <protection locked="0"/>
    </xf>
    <xf numFmtId="10" fontId="45" fillId="0" borderId="58" xfId="0" applyNumberFormat="1" applyFont="1" applyFill="1" applyBorder="1" applyAlignment="1" applyProtection="1">
      <alignment horizontal="right" vertical="center"/>
      <protection locked="0"/>
    </xf>
    <xf numFmtId="167" fontId="55" fillId="2" borderId="0" xfId="0" applyFont="1" applyProtection="1">
      <protection hidden="1"/>
    </xf>
    <xf numFmtId="167" fontId="45" fillId="2" borderId="2" xfId="0" applyFont="1" applyBorder="1" applyProtection="1">
      <protection hidden="1"/>
    </xf>
    <xf numFmtId="167" fontId="45" fillId="2" borderId="2" xfId="0" applyFont="1" applyBorder="1" applyAlignment="1" applyProtection="1">
      <alignment horizontal="left" indent="1"/>
      <protection hidden="1"/>
    </xf>
    <xf numFmtId="167" fontId="45" fillId="2" borderId="2" xfId="0" applyFont="1" applyBorder="1" applyAlignment="1" applyProtection="1">
      <alignment horizontal="left" indent="2"/>
      <protection hidden="1"/>
    </xf>
    <xf numFmtId="167" fontId="45" fillId="2" borderId="2" xfId="0" applyFont="1" applyBorder="1" applyAlignment="1" applyProtection="1">
      <alignment vertical="center"/>
      <protection hidden="1"/>
    </xf>
    <xf numFmtId="167" fontId="45" fillId="2" borderId="2" xfId="0" applyFont="1" applyBorder="1" applyAlignment="1" applyProtection="1">
      <alignment horizontal="left" vertical="center" indent="1"/>
      <protection hidden="1"/>
    </xf>
    <xf numFmtId="167" fontId="45" fillId="2" borderId="12" xfId="0" applyFont="1" applyBorder="1" applyProtection="1">
      <protection hidden="1"/>
    </xf>
    <xf numFmtId="167" fontId="45" fillId="2" borderId="11" xfId="0" applyFont="1" applyBorder="1" applyProtection="1">
      <protection hidden="1"/>
    </xf>
    <xf numFmtId="167" fontId="54" fillId="2" borderId="1" xfId="0" applyFont="1" applyBorder="1" applyProtection="1">
      <protection hidden="1"/>
    </xf>
    <xf numFmtId="179" fontId="46" fillId="2" borderId="1" xfId="0" applyNumberFormat="1" applyFont="1" applyBorder="1" applyAlignment="1" applyProtection="1">
      <alignment horizontal="center"/>
      <protection hidden="1"/>
    </xf>
    <xf numFmtId="166" fontId="45" fillId="0" borderId="49" xfId="0" applyNumberFormat="1" applyFont="1" applyFill="1" applyBorder="1" applyAlignment="1" applyProtection="1">
      <alignment horizontal="right" vertical="center"/>
      <protection locked="0"/>
    </xf>
    <xf numFmtId="166" fontId="45" fillId="0" borderId="6" xfId="0" applyNumberFormat="1" applyFont="1" applyFill="1" applyBorder="1" applyAlignment="1" applyProtection="1">
      <alignment horizontal="right" vertical="center"/>
      <protection locked="0"/>
    </xf>
    <xf numFmtId="167" fontId="11" fillId="2" borderId="4" xfId="0" applyFont="1" applyBorder="1" applyAlignment="1" applyProtection="1">
      <alignment horizontal="left"/>
      <protection hidden="1"/>
    </xf>
    <xf numFmtId="167" fontId="48" fillId="2" borderId="4" xfId="0" applyFont="1" applyBorder="1" applyAlignment="1" applyProtection="1">
      <alignment horizontal="left"/>
      <protection hidden="1"/>
    </xf>
    <xf numFmtId="166" fontId="46" fillId="0" borderId="8" xfId="0" applyNumberFormat="1" applyFont="1" applyFill="1" applyBorder="1" applyAlignment="1" applyProtection="1">
      <alignment horizontal="center" vertical="center"/>
      <protection locked="0"/>
    </xf>
    <xf numFmtId="166" fontId="46" fillId="0" borderId="9" xfId="0" applyNumberFormat="1" applyFont="1" applyFill="1" applyBorder="1" applyAlignment="1" applyProtection="1">
      <alignment horizontal="center" vertical="center"/>
      <protection locked="0"/>
    </xf>
    <xf numFmtId="167" fontId="0" fillId="2" borderId="10" xfId="0" applyBorder="1" applyProtection="1">
      <protection hidden="1"/>
    </xf>
    <xf numFmtId="167" fontId="0" fillId="2" borderId="2" xfId="0" applyBorder="1" applyProtection="1">
      <protection hidden="1"/>
    </xf>
    <xf numFmtId="167" fontId="0" fillId="2" borderId="3" xfId="0" applyBorder="1" applyProtection="1">
      <protection hidden="1"/>
    </xf>
    <xf numFmtId="167" fontId="0" fillId="2" borderId="5" xfId="0" applyBorder="1" applyProtection="1">
      <protection hidden="1"/>
    </xf>
    <xf numFmtId="175" fontId="11" fillId="0" borderId="31" xfId="4" applyNumberFormat="1" applyFont="1" applyFill="1" applyBorder="1" applyAlignment="1" applyProtection="1">
      <alignment horizontal="center"/>
      <protection locked="0"/>
    </xf>
    <xf numFmtId="166" fontId="45" fillId="0" borderId="58" xfId="0" applyNumberFormat="1" applyFont="1" applyFill="1" applyBorder="1" applyAlignment="1" applyProtection="1">
      <alignment horizontal="right" vertical="center"/>
      <protection locked="0"/>
    </xf>
    <xf numFmtId="167" fontId="0" fillId="0" borderId="59" xfId="0" applyFill="1" applyBorder="1" applyAlignment="1" applyProtection="1">
      <alignment horizontal="left" indent="1"/>
      <protection locked="0"/>
    </xf>
    <xf numFmtId="167" fontId="0" fillId="0" borderId="29" xfId="0" applyFill="1" applyBorder="1" applyAlignment="1" applyProtection="1">
      <alignment horizontal="left" indent="1"/>
      <protection locked="0"/>
    </xf>
    <xf numFmtId="167" fontId="0" fillId="0" borderId="60" xfId="0" applyFill="1" applyBorder="1" applyAlignment="1" applyProtection="1">
      <alignment horizontal="left" indent="1"/>
      <protection locked="0"/>
    </xf>
    <xf numFmtId="167" fontId="0" fillId="2" borderId="0" xfId="0" applyAlignment="1" applyProtection="1">
      <alignment horizontal="left"/>
      <protection hidden="1"/>
    </xf>
    <xf numFmtId="167" fontId="19" fillId="2" borderId="0" xfId="0" applyFont="1" applyProtection="1">
      <protection hidden="1"/>
    </xf>
    <xf numFmtId="0" fontId="0" fillId="2" borderId="4" xfId="0" applyNumberFormat="1" applyBorder="1" applyProtection="1">
      <protection hidden="1"/>
    </xf>
    <xf numFmtId="0" fontId="0" fillId="2" borderId="5" xfId="0" applyNumberFormat="1" applyBorder="1" applyProtection="1">
      <protection hidden="1"/>
    </xf>
    <xf numFmtId="0" fontId="0" fillId="2" borderId="6" xfId="0" applyNumberFormat="1" applyBorder="1" applyProtection="1">
      <protection hidden="1"/>
    </xf>
    <xf numFmtId="0" fontId="11" fillId="2" borderId="6" xfId="0" applyNumberFormat="1" applyFont="1" applyBorder="1" applyAlignment="1" applyProtection="1">
      <alignment horizontal="left"/>
      <protection hidden="1"/>
    </xf>
    <xf numFmtId="9" fontId="14" fillId="2" borderId="11" xfId="4" applyFont="1" applyFill="1" applyBorder="1" applyAlignment="1" applyProtection="1">
      <protection hidden="1"/>
    </xf>
    <xf numFmtId="167" fontId="16" fillId="2" borderId="2" xfId="0" applyFont="1" applyBorder="1" applyAlignment="1" applyProtection="1">
      <alignment horizontal="left" vertical="center"/>
      <protection hidden="1"/>
    </xf>
    <xf numFmtId="167" fontId="11" fillId="2" borderId="2" xfId="0" applyFont="1" applyBorder="1" applyProtection="1">
      <protection hidden="1"/>
    </xf>
    <xf numFmtId="167" fontId="11" fillId="2" borderId="12" xfId="0" applyFont="1" applyBorder="1" applyProtection="1">
      <protection hidden="1"/>
    </xf>
    <xf numFmtId="167" fontId="11" fillId="2" borderId="6" xfId="0" applyFont="1" applyBorder="1" applyAlignment="1" applyProtection="1">
      <alignment horizontal="center" vertical="top"/>
      <protection hidden="1"/>
    </xf>
    <xf numFmtId="167" fontId="11" fillId="2" borderId="6" xfId="0" applyFont="1" applyBorder="1" applyAlignment="1" applyProtection="1">
      <alignment horizontal="center"/>
      <protection hidden="1"/>
    </xf>
    <xf numFmtId="167" fontId="11" fillId="2" borderId="6" xfId="0" applyFont="1" applyBorder="1" applyAlignment="1" applyProtection="1">
      <alignment horizontal="left"/>
      <protection hidden="1"/>
    </xf>
    <xf numFmtId="167" fontId="6" fillId="2" borderId="0" xfId="2" applyNumberFormat="1" applyFont="1" applyFill="1" applyBorder="1" applyAlignment="1" applyProtection="1">
      <alignment vertical="center"/>
      <protection locked="0" hidden="1"/>
    </xf>
    <xf numFmtId="167" fontId="0" fillId="2" borderId="0" xfId="0" applyAlignment="1">
      <alignment vertical="center"/>
    </xf>
    <xf numFmtId="167" fontId="31" fillId="2" borderId="0" xfId="2" applyNumberFormat="1" applyFont="1" applyFill="1" applyBorder="1" applyAlignment="1" applyProtection="1">
      <alignment vertical="center"/>
      <protection locked="0" hidden="1"/>
    </xf>
    <xf numFmtId="167" fontId="2" fillId="2" borderId="0" xfId="0" applyFont="1" applyAlignment="1" applyProtection="1">
      <alignment vertical="center"/>
      <protection hidden="1"/>
    </xf>
    <xf numFmtId="167" fontId="5" fillId="2" borderId="0" xfId="0" applyFont="1" applyAlignment="1" applyProtection="1">
      <alignment horizontal="right" wrapText="1"/>
      <protection hidden="1"/>
    </xf>
    <xf numFmtId="167" fontId="35" fillId="2" borderId="0" xfId="0" applyFont="1" applyAlignment="1" applyProtection="1">
      <alignment horizontal="left" vertical="center"/>
      <protection hidden="1"/>
    </xf>
    <xf numFmtId="167" fontId="61" fillId="2" borderId="0" xfId="0" applyFont="1" applyProtection="1">
      <protection hidden="1"/>
    </xf>
    <xf numFmtId="167" fontId="0" fillId="2" borderId="12" xfId="0" applyBorder="1" applyProtection="1">
      <protection hidden="1"/>
    </xf>
    <xf numFmtId="167" fontId="0" fillId="2" borderId="11" xfId="0" applyBorder="1" applyProtection="1">
      <protection hidden="1"/>
    </xf>
    <xf numFmtId="167" fontId="0" fillId="2" borderId="0" xfId="0" applyAlignment="1" applyProtection="1">
      <alignment horizontal="centerContinuous"/>
      <protection hidden="1"/>
    </xf>
    <xf numFmtId="167" fontId="7" fillId="2" borderId="0" xfId="0" applyFont="1" applyProtection="1">
      <protection hidden="1"/>
    </xf>
    <xf numFmtId="167" fontId="7" fillId="2" borderId="0" xfId="0" applyFont="1" applyAlignment="1" applyProtection="1">
      <alignment horizontal="left" indent="1"/>
      <protection hidden="1"/>
    </xf>
    <xf numFmtId="167" fontId="16" fillId="2" borderId="0" xfId="0" applyFont="1" applyAlignment="1" applyProtection="1">
      <alignment horizontal="centerContinuous" vertical="center"/>
      <protection hidden="1"/>
    </xf>
    <xf numFmtId="167" fontId="59" fillId="2" borderId="0" xfId="0" applyFont="1" applyProtection="1">
      <protection hidden="1"/>
    </xf>
    <xf numFmtId="167" fontId="60" fillId="2" borderId="0" xfId="0" applyFont="1" applyProtection="1">
      <protection hidden="1"/>
    </xf>
    <xf numFmtId="167" fontId="7" fillId="2" borderId="6" xfId="0" applyFont="1" applyBorder="1" applyProtection="1">
      <protection hidden="1"/>
    </xf>
    <xf numFmtId="167" fontId="59" fillId="2" borderId="6" xfId="0" applyFont="1" applyBorder="1" applyProtection="1">
      <protection hidden="1"/>
    </xf>
    <xf numFmtId="167" fontId="60" fillId="2" borderId="6" xfId="0" applyFont="1" applyBorder="1" applyProtection="1">
      <protection hidden="1"/>
    </xf>
    <xf numFmtId="167" fontId="35" fillId="2" borderId="4" xfId="0" applyFont="1" applyBorder="1" applyAlignment="1" applyProtection="1">
      <alignment horizontal="left" vertical="center"/>
      <protection hidden="1"/>
    </xf>
    <xf numFmtId="167" fontId="11" fillId="2" borderId="4" xfId="0" applyFont="1" applyBorder="1" applyProtection="1">
      <protection hidden="1"/>
    </xf>
    <xf numFmtId="167" fontId="16" fillId="2" borderId="4" xfId="0" applyFont="1" applyBorder="1" applyAlignment="1" applyProtection="1">
      <alignment horizontal="centerContinuous" vertical="center"/>
      <protection hidden="1"/>
    </xf>
    <xf numFmtId="167" fontId="0" fillId="2" borderId="4" xfId="0" applyBorder="1" applyProtection="1">
      <protection hidden="1"/>
    </xf>
    <xf numFmtId="167" fontId="48" fillId="2" borderId="4" xfId="0" applyFont="1" applyBorder="1" applyAlignment="1" applyProtection="1">
      <alignment horizontal="left" vertical="center"/>
      <protection hidden="1"/>
    </xf>
    <xf numFmtId="167" fontId="46" fillId="2" borderId="4" xfId="0" applyFont="1" applyBorder="1" applyAlignment="1" applyProtection="1">
      <alignment horizontal="right" vertical="center"/>
      <protection hidden="1"/>
    </xf>
    <xf numFmtId="167" fontId="48" fillId="2" borderId="0" xfId="0" applyFont="1" applyAlignment="1" applyProtection="1">
      <alignment horizontal="left" vertical="center"/>
      <protection hidden="1"/>
    </xf>
    <xf numFmtId="167" fontId="44" fillId="2" borderId="0" xfId="0" applyFont="1" applyAlignment="1" applyProtection="1">
      <alignment horizontal="centerContinuous" vertical="center"/>
      <protection hidden="1"/>
    </xf>
    <xf numFmtId="167" fontId="0" fillId="2" borderId="0" xfId="0" applyAlignment="1">
      <alignment horizontal="left" indent="1"/>
    </xf>
    <xf numFmtId="167" fontId="0" fillId="2" borderId="8" xfId="0" applyBorder="1"/>
    <xf numFmtId="167" fontId="8" fillId="2" borderId="0" xfId="0" applyFont="1"/>
    <xf numFmtId="167" fontId="0" fillId="2" borderId="0" xfId="0" applyAlignment="1">
      <alignment horizontal="left" indent="2"/>
    </xf>
    <xf numFmtId="185" fontId="11" fillId="2" borderId="4" xfId="4" applyNumberFormat="1" applyFont="1" applyFill="1" applyBorder="1" applyAlignment="1" applyProtection="1">
      <alignment horizontal="center"/>
      <protection hidden="1"/>
    </xf>
    <xf numFmtId="164" fontId="0" fillId="0" borderId="23" xfId="0" applyNumberFormat="1" applyFill="1" applyBorder="1" applyAlignment="1" applyProtection="1">
      <alignment horizontal="center"/>
      <protection locked="0"/>
    </xf>
    <xf numFmtId="164" fontId="42" fillId="2" borderId="0" xfId="0" applyNumberFormat="1" applyFont="1" applyAlignment="1" applyProtection="1">
      <alignment horizontal="left"/>
      <protection hidden="1"/>
    </xf>
    <xf numFmtId="167" fontId="42" fillId="2" borderId="0" xfId="0" applyFont="1" applyProtection="1">
      <protection hidden="1"/>
    </xf>
    <xf numFmtId="164" fontId="64" fillId="4" borderId="0" xfId="0" applyNumberFormat="1" applyFont="1" applyFill="1" applyAlignment="1" applyProtection="1">
      <alignment horizontal="centerContinuous" vertical="center"/>
      <protection hidden="1"/>
    </xf>
    <xf numFmtId="183" fontId="64" fillId="4" borderId="0" xfId="0" applyNumberFormat="1" applyFont="1" applyFill="1" applyAlignment="1" applyProtection="1">
      <alignment horizontal="centerContinuous" vertical="center"/>
      <protection hidden="1"/>
    </xf>
    <xf numFmtId="167" fontId="0" fillId="2" borderId="61" xfId="0" applyBorder="1" applyProtection="1">
      <protection hidden="1"/>
    </xf>
    <xf numFmtId="167" fontId="9" fillId="2" borderId="0" xfId="0" applyFont="1" applyProtection="1">
      <protection hidden="1"/>
    </xf>
    <xf numFmtId="167" fontId="11" fillId="3" borderId="4" xfId="0" applyFont="1" applyFill="1" applyBorder="1" applyProtection="1">
      <protection hidden="1"/>
    </xf>
    <xf numFmtId="167" fontId="11" fillId="3" borderId="2" xfId="0" applyFont="1" applyFill="1" applyBorder="1" applyProtection="1">
      <protection hidden="1"/>
    </xf>
    <xf numFmtId="167" fontId="11" fillId="3" borderId="0" xfId="0" applyFont="1" applyFill="1" applyProtection="1">
      <protection hidden="1"/>
    </xf>
    <xf numFmtId="167" fontId="11" fillId="3" borderId="62" xfId="0" applyFont="1" applyFill="1" applyBorder="1" applyAlignment="1" applyProtection="1">
      <alignment horizontal="left" vertical="center" indent="1"/>
      <protection hidden="1"/>
    </xf>
    <xf numFmtId="167" fontId="11" fillId="3" borderId="27" xfId="0" applyFont="1" applyFill="1" applyBorder="1" applyAlignment="1" applyProtection="1">
      <alignment vertical="center"/>
      <protection hidden="1"/>
    </xf>
    <xf numFmtId="167" fontId="11" fillId="3" borderId="63" xfId="0" applyFont="1" applyFill="1" applyBorder="1" applyAlignment="1" applyProtection="1">
      <alignment vertical="center"/>
      <protection hidden="1"/>
    </xf>
    <xf numFmtId="167" fontId="11" fillId="3" borderId="28" xfId="0" applyFont="1" applyFill="1" applyBorder="1" applyAlignment="1" applyProtection="1">
      <alignment vertical="center"/>
      <protection hidden="1"/>
    </xf>
    <xf numFmtId="167" fontId="11" fillId="3" borderId="64" xfId="0" applyFont="1" applyFill="1" applyBorder="1" applyAlignment="1" applyProtection="1">
      <alignment vertical="center"/>
      <protection hidden="1"/>
    </xf>
    <xf numFmtId="9" fontId="11" fillId="3" borderId="3" xfId="0" applyNumberFormat="1" applyFont="1" applyFill="1" applyBorder="1" applyAlignment="1" applyProtection="1">
      <alignment horizontal="centerContinuous"/>
      <protection hidden="1"/>
    </xf>
    <xf numFmtId="167" fontId="11" fillId="3" borderId="4" xfId="0" applyFont="1" applyFill="1" applyBorder="1" applyAlignment="1" applyProtection="1">
      <alignment horizontal="centerContinuous"/>
      <protection hidden="1"/>
    </xf>
    <xf numFmtId="167" fontId="11" fillId="3" borderId="5" xfId="0" applyFont="1" applyFill="1" applyBorder="1" applyAlignment="1" applyProtection="1">
      <alignment horizontal="centerContinuous"/>
      <protection hidden="1"/>
    </xf>
    <xf numFmtId="167" fontId="11" fillId="3" borderId="10" xfId="0" applyFont="1" applyFill="1" applyBorder="1" applyAlignment="1" applyProtection="1">
      <alignment horizontal="center"/>
      <protection hidden="1"/>
    </xf>
    <xf numFmtId="167" fontId="11" fillId="3" borderId="11" xfId="0" applyFont="1" applyFill="1" applyBorder="1" applyAlignment="1" applyProtection="1">
      <alignment horizontal="center"/>
      <protection hidden="1"/>
    </xf>
    <xf numFmtId="167" fontId="11" fillId="3" borderId="62" xfId="0" applyFont="1" applyFill="1" applyBorder="1" applyAlignment="1" applyProtection="1">
      <alignment horizontal="left" vertical="center"/>
      <protection hidden="1"/>
    </xf>
    <xf numFmtId="167" fontId="0" fillId="3" borderId="62" xfId="0" applyFill="1" applyBorder="1" applyAlignment="1" applyProtection="1">
      <alignment horizontal="left" vertical="center" indent="1"/>
      <protection hidden="1"/>
    </xf>
    <xf numFmtId="167" fontId="0" fillId="3" borderId="22" xfId="0" applyFill="1" applyBorder="1" applyAlignment="1" applyProtection="1">
      <alignment vertical="center"/>
      <protection hidden="1"/>
    </xf>
    <xf numFmtId="167" fontId="11" fillId="3" borderId="23" xfId="0" applyFont="1" applyFill="1" applyBorder="1" applyAlignment="1" applyProtection="1">
      <alignment vertical="center"/>
      <protection hidden="1"/>
    </xf>
    <xf numFmtId="167" fontId="11" fillId="3" borderId="15" xfId="0" applyFont="1" applyFill="1" applyBorder="1" applyAlignment="1" applyProtection="1">
      <alignment vertical="center"/>
      <protection hidden="1"/>
    </xf>
    <xf numFmtId="167" fontId="11" fillId="3" borderId="65" xfId="0" applyFont="1" applyFill="1" applyBorder="1" applyAlignment="1" applyProtection="1">
      <alignment horizontal="center" vertical="center"/>
      <protection hidden="1"/>
    </xf>
    <xf numFmtId="167" fontId="16" fillId="3" borderId="4" xfId="0" applyFont="1" applyFill="1" applyBorder="1" applyProtection="1">
      <protection hidden="1"/>
    </xf>
    <xf numFmtId="167" fontId="16" fillId="3" borderId="5" xfId="0" applyFont="1" applyFill="1" applyBorder="1" applyProtection="1">
      <protection hidden="1"/>
    </xf>
    <xf numFmtId="164" fontId="11" fillId="3" borderId="2" xfId="0" applyNumberFormat="1" applyFont="1" applyFill="1" applyBorder="1" applyAlignment="1" applyProtection="1">
      <alignment horizontal="left" indent="1"/>
      <protection hidden="1"/>
    </xf>
    <xf numFmtId="164" fontId="11" fillId="3" borderId="0" xfId="0" applyNumberFormat="1" applyFont="1" applyFill="1" applyAlignment="1" applyProtection="1">
      <alignment horizontal="left"/>
      <protection hidden="1"/>
    </xf>
    <xf numFmtId="167" fontId="11" fillId="3" borderId="10" xfId="0" applyFont="1" applyFill="1" applyBorder="1" applyProtection="1">
      <protection hidden="1"/>
    </xf>
    <xf numFmtId="167" fontId="17" fillId="3" borderId="8" xfId="0" applyFont="1" applyFill="1" applyBorder="1" applyAlignment="1" applyProtection="1">
      <alignment horizontal="centerContinuous" vertical="center"/>
      <protection hidden="1"/>
    </xf>
    <xf numFmtId="167" fontId="14" fillId="3" borderId="8" xfId="0" applyFont="1" applyFill="1" applyBorder="1" applyAlignment="1" applyProtection="1">
      <alignment horizontal="centerContinuous" vertical="center"/>
      <protection hidden="1"/>
    </xf>
    <xf numFmtId="167" fontId="11" fillId="3" borderId="8" xfId="0" applyFont="1" applyFill="1" applyBorder="1" applyAlignment="1" applyProtection="1">
      <alignment horizontal="right" vertical="center" indent="1"/>
      <protection hidden="1"/>
    </xf>
    <xf numFmtId="167" fontId="14" fillId="3" borderId="8" xfId="0" applyFont="1" applyFill="1" applyBorder="1" applyAlignment="1" applyProtection="1">
      <alignment horizontal="left" vertical="center"/>
      <protection hidden="1"/>
    </xf>
    <xf numFmtId="167" fontId="18" fillId="3" borderId="9" xfId="0" applyFont="1" applyFill="1" applyBorder="1" applyAlignment="1" applyProtection="1">
      <alignment horizontal="centerContinuous" vertical="center"/>
      <protection hidden="1"/>
    </xf>
    <xf numFmtId="167" fontId="17" fillId="3" borderId="9" xfId="0" applyFont="1" applyFill="1" applyBorder="1" applyAlignment="1" applyProtection="1">
      <alignment horizontal="centerContinuous" vertical="center"/>
      <protection hidden="1"/>
    </xf>
    <xf numFmtId="167" fontId="11" fillId="3" borderId="19" xfId="0" applyFont="1" applyFill="1" applyBorder="1" applyAlignment="1" applyProtection="1">
      <alignment horizontal="left" vertical="center" indent="1"/>
      <protection hidden="1"/>
    </xf>
    <xf numFmtId="167" fontId="11" fillId="3" borderId="66" xfId="0" applyFont="1" applyFill="1" applyBorder="1" applyAlignment="1" applyProtection="1">
      <alignment horizontal="left" vertical="center" indent="1"/>
      <protection hidden="1"/>
    </xf>
    <xf numFmtId="167" fontId="11" fillId="3" borderId="2" xfId="0" applyFont="1" applyFill="1" applyBorder="1" applyAlignment="1" applyProtection="1">
      <alignment horizontal="left" vertical="center" indent="1"/>
      <protection hidden="1"/>
    </xf>
    <xf numFmtId="167" fontId="14" fillId="3" borderId="7" xfId="0" applyFont="1" applyFill="1" applyBorder="1" applyAlignment="1" applyProtection="1">
      <alignment horizontal="left" vertical="center"/>
      <protection hidden="1"/>
    </xf>
    <xf numFmtId="169" fontId="16" fillId="3" borderId="1" xfId="0" applyNumberFormat="1" applyFont="1" applyFill="1" applyBorder="1" applyAlignment="1" applyProtection="1">
      <alignment horizontal="left" vertical="center"/>
      <protection hidden="1"/>
    </xf>
    <xf numFmtId="167" fontId="11" fillId="3" borderId="5" xfId="0" applyFont="1" applyFill="1" applyBorder="1" applyAlignment="1" applyProtection="1">
      <alignment horizontal="left" vertical="center"/>
      <protection hidden="1"/>
    </xf>
    <xf numFmtId="167" fontId="11" fillId="3" borderId="6" xfId="0" applyFont="1" applyFill="1" applyBorder="1" applyAlignment="1" applyProtection="1">
      <alignment horizontal="left" vertical="center"/>
      <protection hidden="1"/>
    </xf>
    <xf numFmtId="167" fontId="0" fillId="3" borderId="6" xfId="0" applyFill="1" applyBorder="1" applyAlignment="1" applyProtection="1">
      <alignment horizontal="right" vertical="center"/>
      <protection hidden="1"/>
    </xf>
    <xf numFmtId="167" fontId="11" fillId="3" borderId="11" xfId="0" applyFont="1" applyFill="1" applyBorder="1" applyAlignment="1" applyProtection="1">
      <alignment horizontal="left" vertical="center"/>
      <protection hidden="1"/>
    </xf>
    <xf numFmtId="167" fontId="57" fillId="3" borderId="8" xfId="0" applyFont="1" applyFill="1" applyBorder="1" applyAlignment="1" applyProtection="1">
      <alignment horizontal="centerContinuous" vertical="center"/>
      <protection hidden="1"/>
    </xf>
    <xf numFmtId="167" fontId="56" fillId="3" borderId="9" xfId="0" applyFont="1" applyFill="1" applyBorder="1" applyAlignment="1" applyProtection="1">
      <alignment horizontal="centerContinuous" vertical="center"/>
      <protection hidden="1"/>
    </xf>
    <xf numFmtId="167" fontId="11" fillId="3" borderId="18" xfId="0" applyFont="1" applyFill="1" applyBorder="1" applyAlignment="1" applyProtection="1">
      <alignment horizontal="left" indent="1"/>
      <protection hidden="1"/>
    </xf>
    <xf numFmtId="167" fontId="11" fillId="3" borderId="67" xfId="0" applyFont="1" applyFill="1" applyBorder="1" applyAlignment="1" applyProtection="1">
      <alignment horizontal="left" indent="1"/>
      <protection hidden="1"/>
    </xf>
    <xf numFmtId="167" fontId="11" fillId="3" borderId="68" xfId="0" applyFont="1" applyFill="1" applyBorder="1" applyAlignment="1" applyProtection="1">
      <alignment horizontal="left" indent="1"/>
      <protection hidden="1"/>
    </xf>
    <xf numFmtId="167" fontId="11" fillId="3" borderId="67" xfId="0" applyFont="1" applyFill="1" applyBorder="1" applyAlignment="1" applyProtection="1">
      <alignment horizontal="left" indent="2"/>
      <protection hidden="1"/>
    </xf>
    <xf numFmtId="167" fontId="11" fillId="3" borderId="62" xfId="0" applyFont="1" applyFill="1" applyBorder="1" applyAlignment="1" applyProtection="1">
      <alignment horizontal="left" indent="2"/>
      <protection hidden="1"/>
    </xf>
    <xf numFmtId="167" fontId="11" fillId="3" borderId="69" xfId="0" applyFont="1" applyFill="1" applyBorder="1" applyAlignment="1" applyProtection="1">
      <alignment horizontal="left" indent="2"/>
      <protection hidden="1"/>
    </xf>
    <xf numFmtId="167" fontId="11" fillId="3" borderId="66" xfId="0" applyFont="1" applyFill="1" applyBorder="1" applyAlignment="1" applyProtection="1">
      <alignment horizontal="left" indent="2"/>
      <protection hidden="1"/>
    </xf>
    <xf numFmtId="167" fontId="11" fillId="3" borderId="68" xfId="0" applyFont="1" applyFill="1" applyBorder="1" applyAlignment="1" applyProtection="1">
      <alignment horizontal="left" indent="2"/>
      <protection hidden="1"/>
    </xf>
    <xf numFmtId="167" fontId="11" fillId="3" borderId="26" xfId="0" applyFont="1" applyFill="1" applyBorder="1" applyAlignment="1" applyProtection="1">
      <alignment horizontal="left" indent="1"/>
      <protection hidden="1"/>
    </xf>
    <xf numFmtId="167" fontId="0" fillId="3" borderId="66" xfId="0" applyFill="1" applyBorder="1" applyAlignment="1" applyProtection="1">
      <alignment horizontal="left" indent="1"/>
      <protection hidden="1"/>
    </xf>
    <xf numFmtId="167" fontId="0" fillId="3" borderId="70" xfId="0" applyFill="1" applyBorder="1" applyAlignment="1" applyProtection="1">
      <alignment horizontal="right"/>
      <protection hidden="1"/>
    </xf>
    <xf numFmtId="167" fontId="11" fillId="3" borderId="0" xfId="0" applyFont="1" applyFill="1" applyAlignment="1" applyProtection="1">
      <alignment horizontal="left" indent="1"/>
      <protection hidden="1"/>
    </xf>
    <xf numFmtId="167" fontId="0" fillId="3" borderId="27" xfId="0" applyFill="1" applyBorder="1" applyAlignment="1" applyProtection="1">
      <alignment horizontal="left" indent="1"/>
      <protection hidden="1"/>
    </xf>
    <xf numFmtId="167" fontId="11" fillId="3" borderId="27" xfId="0" applyFont="1" applyFill="1" applyBorder="1" applyAlignment="1" applyProtection="1">
      <alignment horizontal="left" indent="1"/>
      <protection hidden="1"/>
    </xf>
    <xf numFmtId="167" fontId="11" fillId="3" borderId="69" xfId="0" applyFont="1" applyFill="1" applyBorder="1" applyAlignment="1" applyProtection="1">
      <alignment horizontal="left" indent="1"/>
      <protection hidden="1"/>
    </xf>
    <xf numFmtId="167" fontId="11" fillId="3" borderId="62" xfId="0" applyFont="1" applyFill="1" applyBorder="1" applyAlignment="1" applyProtection="1">
      <alignment horizontal="left" indent="1"/>
      <protection hidden="1"/>
    </xf>
    <xf numFmtId="167" fontId="0" fillId="3" borderId="69" xfId="0" applyFill="1" applyBorder="1" applyAlignment="1" applyProtection="1">
      <alignment horizontal="left" indent="1"/>
      <protection hidden="1"/>
    </xf>
    <xf numFmtId="167" fontId="0" fillId="3" borderId="70" xfId="0" applyFill="1" applyBorder="1" applyAlignment="1" applyProtection="1">
      <alignment horizontal="left" indent="1"/>
      <protection hidden="1"/>
    </xf>
    <xf numFmtId="167" fontId="0" fillId="3" borderId="68" xfId="0" applyFill="1" applyBorder="1" applyAlignment="1" applyProtection="1">
      <alignment horizontal="left" indent="1"/>
      <protection hidden="1"/>
    </xf>
    <xf numFmtId="167" fontId="11" fillId="3" borderId="70" xfId="0" applyFont="1" applyFill="1" applyBorder="1" applyAlignment="1" applyProtection="1">
      <alignment horizontal="left" indent="1"/>
      <protection hidden="1"/>
    </xf>
    <xf numFmtId="167" fontId="0" fillId="3" borderId="7" xfId="0" applyFill="1" applyBorder="1" applyAlignment="1" applyProtection="1">
      <alignment horizontal="left"/>
      <protection hidden="1"/>
    </xf>
    <xf numFmtId="167" fontId="0" fillId="3" borderId="8" xfId="0" applyFill="1" applyBorder="1" applyAlignment="1" applyProtection="1">
      <alignment horizontal="left"/>
      <protection hidden="1"/>
    </xf>
    <xf numFmtId="167" fontId="18" fillId="3" borderId="8" xfId="0" applyFont="1" applyFill="1" applyBorder="1" applyAlignment="1" applyProtection="1">
      <alignment horizontal="centerContinuous" vertical="center"/>
      <protection hidden="1"/>
    </xf>
    <xf numFmtId="167" fontId="11" fillId="3" borderId="21" xfId="0" applyFont="1" applyFill="1" applyBorder="1" applyAlignment="1" applyProtection="1">
      <alignment horizontal="left" indent="1"/>
      <protection hidden="1"/>
    </xf>
    <xf numFmtId="9" fontId="36" fillId="3" borderId="0" xfId="4" applyFont="1" applyFill="1" applyBorder="1" applyAlignment="1" applyProtection="1">
      <protection hidden="1"/>
    </xf>
    <xf numFmtId="9" fontId="36" fillId="3" borderId="6" xfId="4" applyFont="1" applyFill="1" applyBorder="1" applyAlignment="1" applyProtection="1">
      <protection hidden="1"/>
    </xf>
    <xf numFmtId="167" fontId="13" fillId="3" borderId="0" xfId="0" applyFont="1" applyFill="1" applyProtection="1">
      <protection hidden="1"/>
    </xf>
    <xf numFmtId="172" fontId="13" fillId="3" borderId="1" xfId="0" applyNumberFormat="1" applyFont="1" applyFill="1" applyBorder="1" applyProtection="1">
      <protection hidden="1"/>
    </xf>
    <xf numFmtId="167" fontId="11" fillId="3" borderId="1" xfId="0" applyFont="1" applyFill="1" applyBorder="1" applyProtection="1">
      <protection hidden="1"/>
    </xf>
    <xf numFmtId="167" fontId="11" fillId="3" borderId="6" xfId="0" applyFont="1" applyFill="1" applyBorder="1" applyProtection="1">
      <protection hidden="1"/>
    </xf>
    <xf numFmtId="185" fontId="43" fillId="3" borderId="5" xfId="0" applyNumberFormat="1" applyFont="1" applyFill="1" applyBorder="1" applyAlignment="1" applyProtection="1">
      <alignment horizontal="center"/>
      <protection hidden="1"/>
    </xf>
    <xf numFmtId="175" fontId="43" fillId="3" borderId="6" xfId="0" applyNumberFormat="1" applyFont="1" applyFill="1" applyBorder="1" applyProtection="1">
      <protection hidden="1"/>
    </xf>
    <xf numFmtId="175" fontId="43" fillId="3" borderId="9" xfId="0" applyNumberFormat="1" applyFont="1" applyFill="1" applyBorder="1" applyProtection="1">
      <protection hidden="1"/>
    </xf>
    <xf numFmtId="167" fontId="43" fillId="3" borderId="6" xfId="0" applyFont="1" applyFill="1" applyBorder="1" applyProtection="1">
      <protection hidden="1"/>
    </xf>
    <xf numFmtId="167" fontId="43" fillId="3" borderId="11" xfId="0" applyFont="1" applyFill="1" applyBorder="1" applyProtection="1">
      <protection hidden="1"/>
    </xf>
    <xf numFmtId="167" fontId="43" fillId="3" borderId="71" xfId="0" applyFont="1" applyFill="1" applyBorder="1" applyProtection="1">
      <protection hidden="1"/>
    </xf>
    <xf numFmtId="167" fontId="43" fillId="3" borderId="72" xfId="0" applyFont="1" applyFill="1" applyBorder="1" applyProtection="1">
      <protection hidden="1"/>
    </xf>
    <xf numFmtId="175" fontId="43" fillId="3" borderId="73" xfId="0" applyNumberFormat="1" applyFont="1" applyFill="1" applyBorder="1" applyProtection="1">
      <protection hidden="1"/>
    </xf>
    <xf numFmtId="167" fontId="43" fillId="3" borderId="31" xfId="0" applyFont="1" applyFill="1" applyBorder="1" applyProtection="1">
      <protection hidden="1"/>
    </xf>
    <xf numFmtId="167" fontId="43" fillId="3" borderId="58" xfId="0" applyFont="1" applyFill="1" applyBorder="1" applyProtection="1">
      <protection hidden="1"/>
    </xf>
    <xf numFmtId="167" fontId="11" fillId="3" borderId="23" xfId="0" applyFont="1" applyFill="1" applyBorder="1" applyAlignment="1" applyProtection="1">
      <alignment horizontal="left" vertical="center"/>
      <protection hidden="1"/>
    </xf>
    <xf numFmtId="167" fontId="11" fillId="3" borderId="16" xfId="0" applyFont="1" applyFill="1" applyBorder="1" applyAlignment="1" applyProtection="1">
      <alignment horizontal="left" vertical="center"/>
      <protection hidden="1"/>
    </xf>
    <xf numFmtId="164" fontId="0" fillId="3" borderId="3" xfId="0" applyNumberFormat="1" applyFill="1" applyBorder="1" applyAlignment="1" applyProtection="1">
      <alignment horizontal="left"/>
      <protection hidden="1"/>
    </xf>
    <xf numFmtId="164" fontId="0" fillId="3" borderId="2" xfId="0" applyNumberFormat="1" applyFill="1" applyBorder="1" applyAlignment="1" applyProtection="1">
      <alignment horizontal="left" indent="1"/>
      <protection hidden="1"/>
    </xf>
    <xf numFmtId="164" fontId="0" fillId="3" borderId="22" xfId="0" applyNumberFormat="1" applyFill="1" applyBorder="1" applyAlignment="1" applyProtection="1">
      <alignment horizontal="left"/>
      <protection hidden="1"/>
    </xf>
    <xf numFmtId="167" fontId="7" fillId="3" borderId="3" xfId="0" applyFont="1" applyFill="1" applyBorder="1" applyAlignment="1" applyProtection="1">
      <alignment horizontal="center"/>
      <protection hidden="1"/>
    </xf>
    <xf numFmtId="167" fontId="7" fillId="3" borderId="1" xfId="0" applyFont="1" applyFill="1" applyBorder="1" applyAlignment="1" applyProtection="1">
      <alignment horizontal="center" vertical="center"/>
      <protection hidden="1"/>
    </xf>
    <xf numFmtId="167" fontId="7" fillId="3" borderId="12" xfId="0" applyFont="1" applyFill="1" applyBorder="1" applyAlignment="1" applyProtection="1">
      <alignment horizontal="center"/>
      <protection hidden="1"/>
    </xf>
    <xf numFmtId="179" fontId="13" fillId="3" borderId="10" xfId="0" applyNumberFormat="1" applyFont="1" applyFill="1" applyBorder="1" applyAlignment="1" applyProtection="1">
      <alignment horizontal="center"/>
      <protection hidden="1"/>
    </xf>
    <xf numFmtId="179" fontId="13" fillId="3" borderId="11" xfId="0" applyNumberFormat="1" applyFont="1" applyFill="1" applyBorder="1" applyAlignment="1" applyProtection="1">
      <alignment horizontal="center"/>
      <protection hidden="1"/>
    </xf>
    <xf numFmtId="164" fontId="0" fillId="3" borderId="4" xfId="0" applyNumberFormat="1" applyFill="1" applyBorder="1" applyAlignment="1" applyProtection="1">
      <alignment horizontal="left"/>
      <protection hidden="1"/>
    </xf>
    <xf numFmtId="164" fontId="0" fillId="3" borderId="5" xfId="0" applyNumberFormat="1" applyFill="1" applyBorder="1" applyAlignment="1" applyProtection="1">
      <alignment horizontal="left"/>
      <protection hidden="1"/>
    </xf>
    <xf numFmtId="164" fontId="0" fillId="3" borderId="0" xfId="0" applyNumberFormat="1" applyFill="1" applyAlignment="1" applyProtection="1">
      <alignment horizontal="left"/>
      <protection hidden="1"/>
    </xf>
    <xf numFmtId="164" fontId="0" fillId="3" borderId="6" xfId="0" applyNumberFormat="1" applyFill="1" applyBorder="1" applyAlignment="1" applyProtection="1">
      <alignment horizontal="left"/>
      <protection hidden="1"/>
    </xf>
    <xf numFmtId="164" fontId="7" fillId="3" borderId="0" xfId="0" applyNumberFormat="1" applyFont="1" applyFill="1" applyAlignment="1" applyProtection="1">
      <alignment horizontal="left"/>
      <protection hidden="1"/>
    </xf>
    <xf numFmtId="164" fontId="0" fillId="3" borderId="10" xfId="0" applyNumberFormat="1" applyFill="1" applyBorder="1" applyAlignment="1" applyProtection="1">
      <alignment horizontal="left"/>
      <protection hidden="1"/>
    </xf>
    <xf numFmtId="164" fontId="0" fillId="3" borderId="11" xfId="0" applyNumberFormat="1" applyFill="1" applyBorder="1" applyAlignment="1" applyProtection="1">
      <alignment horizontal="left"/>
      <protection hidden="1"/>
    </xf>
    <xf numFmtId="167" fontId="7" fillId="3" borderId="9" xfId="0" applyFont="1" applyFill="1" applyBorder="1" applyAlignment="1" applyProtection="1">
      <alignment horizontal="center" vertical="center"/>
      <protection hidden="1"/>
    </xf>
    <xf numFmtId="167" fontId="44" fillId="3" borderId="3" xfId="0" applyFont="1" applyFill="1" applyBorder="1" applyAlignment="1" applyProtection="1">
      <alignment horizontal="centerContinuous" vertical="center"/>
      <protection hidden="1"/>
    </xf>
    <xf numFmtId="167" fontId="45" fillId="3" borderId="4" xfId="0" applyFont="1" applyFill="1" applyBorder="1" applyAlignment="1" applyProtection="1">
      <alignment horizontal="left"/>
      <protection hidden="1"/>
    </xf>
    <xf numFmtId="167" fontId="45" fillId="3" borderId="4" xfId="0" applyFont="1" applyFill="1" applyBorder="1" applyProtection="1">
      <protection hidden="1"/>
    </xf>
    <xf numFmtId="167" fontId="46" fillId="3" borderId="4" xfId="0" applyFont="1" applyFill="1" applyBorder="1" applyAlignment="1" applyProtection="1">
      <alignment horizontal="center"/>
      <protection hidden="1"/>
    </xf>
    <xf numFmtId="167" fontId="44" fillId="3" borderId="4" xfId="0" applyFont="1" applyFill="1" applyBorder="1" applyAlignment="1" applyProtection="1">
      <alignment horizontal="centerContinuous" vertical="center"/>
      <protection hidden="1"/>
    </xf>
    <xf numFmtId="167" fontId="44" fillId="3" borderId="5" xfId="0" applyFont="1" applyFill="1" applyBorder="1" applyAlignment="1" applyProtection="1">
      <alignment horizontal="centerContinuous" vertical="center"/>
      <protection hidden="1"/>
    </xf>
    <xf numFmtId="167" fontId="45" fillId="3" borderId="74" xfId="0" applyFont="1" applyFill="1" applyBorder="1" applyAlignment="1" applyProtection="1">
      <alignment horizontal="left" vertical="center"/>
      <protection hidden="1"/>
    </xf>
    <xf numFmtId="167" fontId="45" fillId="3" borderId="75" xfId="0" applyFont="1" applyFill="1" applyBorder="1" applyAlignment="1" applyProtection="1">
      <alignment horizontal="left" vertical="center"/>
      <protection hidden="1"/>
    </xf>
    <xf numFmtId="171" fontId="45" fillId="3" borderId="75" xfId="0" applyNumberFormat="1" applyFont="1" applyFill="1" applyBorder="1" applyAlignment="1" applyProtection="1">
      <alignment horizontal="center" vertical="center"/>
      <protection hidden="1"/>
    </xf>
    <xf numFmtId="167" fontId="45" fillId="3" borderId="75" xfId="0" applyFont="1" applyFill="1" applyBorder="1" applyAlignment="1" applyProtection="1">
      <alignment vertical="center"/>
      <protection hidden="1"/>
    </xf>
    <xf numFmtId="167" fontId="45" fillId="3" borderId="76" xfId="0" applyFont="1" applyFill="1" applyBorder="1" applyAlignment="1" applyProtection="1">
      <alignment horizontal="left" vertical="center"/>
      <protection hidden="1"/>
    </xf>
    <xf numFmtId="167" fontId="45" fillId="3" borderId="77" xfId="0" applyFont="1" applyFill="1" applyBorder="1" applyAlignment="1" applyProtection="1">
      <alignment vertical="center"/>
      <protection hidden="1"/>
    </xf>
    <xf numFmtId="167" fontId="47" fillId="3" borderId="37" xfId="0" applyFont="1" applyFill="1" applyBorder="1" applyAlignment="1" applyProtection="1">
      <alignment vertical="center"/>
      <protection hidden="1"/>
    </xf>
    <xf numFmtId="167" fontId="47" fillId="3" borderId="31" xfId="0" applyFont="1" applyFill="1" applyBorder="1" applyAlignment="1" applyProtection="1">
      <alignment vertical="center"/>
      <protection hidden="1"/>
    </xf>
    <xf numFmtId="167" fontId="47" fillId="3" borderId="58" xfId="0" applyFont="1" applyFill="1" applyBorder="1" applyAlignment="1" applyProtection="1">
      <alignment vertical="center"/>
      <protection hidden="1"/>
    </xf>
    <xf numFmtId="167" fontId="44" fillId="3" borderId="0" xfId="0" applyFont="1" applyFill="1" applyAlignment="1" applyProtection="1">
      <alignment horizontal="centerContinuous" vertical="center"/>
      <protection hidden="1"/>
    </xf>
    <xf numFmtId="167" fontId="44" fillId="3" borderId="6" xfId="0" applyFont="1" applyFill="1" applyBorder="1" applyAlignment="1" applyProtection="1">
      <alignment horizontal="centerContinuous" vertical="center"/>
      <protection hidden="1"/>
    </xf>
    <xf numFmtId="167" fontId="44" fillId="3" borderId="10" xfId="0" applyFont="1" applyFill="1" applyBorder="1" applyAlignment="1" applyProtection="1">
      <alignment horizontal="centerContinuous" vertical="center"/>
      <protection hidden="1"/>
    </xf>
    <xf numFmtId="167" fontId="44" fillId="3" borderId="11" xfId="0" applyFont="1" applyFill="1" applyBorder="1" applyAlignment="1" applyProtection="1">
      <alignment horizontal="centerContinuous" vertical="center"/>
      <protection hidden="1"/>
    </xf>
    <xf numFmtId="167" fontId="45" fillId="3" borderId="74" xfId="0" applyFont="1" applyFill="1" applyBorder="1" applyAlignment="1" applyProtection="1">
      <alignment horizontal="left" vertical="center" indent="1"/>
      <protection hidden="1"/>
    </xf>
    <xf numFmtId="167" fontId="45" fillId="3" borderId="75" xfId="0" applyFont="1" applyFill="1" applyBorder="1" applyAlignment="1" applyProtection="1">
      <alignment horizontal="left"/>
      <protection hidden="1"/>
    </xf>
    <xf numFmtId="167" fontId="46" fillId="3" borderId="75" xfId="0" applyFont="1" applyFill="1" applyBorder="1" applyAlignment="1" applyProtection="1">
      <alignment horizontal="right" vertical="center"/>
      <protection hidden="1"/>
    </xf>
    <xf numFmtId="167" fontId="45" fillId="3" borderId="76" xfId="0" applyFont="1" applyFill="1" applyBorder="1" applyAlignment="1" applyProtection="1">
      <alignment horizontal="left" vertical="center" indent="1"/>
      <protection hidden="1"/>
    </xf>
    <xf numFmtId="167" fontId="45" fillId="3" borderId="77" xfId="0" applyFont="1" applyFill="1" applyBorder="1" applyAlignment="1" applyProtection="1">
      <alignment horizontal="left"/>
      <protection hidden="1"/>
    </xf>
    <xf numFmtId="167" fontId="46" fillId="3" borderId="77" xfId="0" applyFont="1" applyFill="1" applyBorder="1" applyAlignment="1" applyProtection="1">
      <alignment horizontal="right" vertical="center"/>
      <protection hidden="1"/>
    </xf>
    <xf numFmtId="167" fontId="45" fillId="3" borderId="5" xfId="0" applyFont="1" applyFill="1" applyBorder="1" applyProtection="1">
      <protection hidden="1"/>
    </xf>
    <xf numFmtId="167" fontId="45" fillId="3" borderId="6" xfId="0" applyFont="1" applyFill="1" applyBorder="1" applyAlignment="1" applyProtection="1">
      <alignment vertical="center"/>
      <protection hidden="1"/>
    </xf>
    <xf numFmtId="167" fontId="49" fillId="3" borderId="6" xfId="0" applyFont="1" applyFill="1" applyBorder="1" applyAlignment="1" applyProtection="1">
      <alignment horizontal="right" indent="1"/>
      <protection hidden="1"/>
    </xf>
    <xf numFmtId="167" fontId="47" fillId="3" borderId="71" xfId="0" applyFont="1" applyFill="1" applyBorder="1" applyAlignment="1" applyProtection="1">
      <alignment vertical="center"/>
      <protection hidden="1"/>
    </xf>
    <xf numFmtId="167" fontId="47" fillId="3" borderId="78" xfId="0" applyFont="1" applyFill="1" applyBorder="1" applyAlignment="1" applyProtection="1">
      <alignment vertical="center"/>
      <protection hidden="1"/>
    </xf>
    <xf numFmtId="10" fontId="47" fillId="3" borderId="31" xfId="4" applyNumberFormat="1" applyFont="1" applyFill="1" applyBorder="1" applyAlignment="1" applyProtection="1">
      <alignment vertical="center"/>
      <protection hidden="1"/>
    </xf>
    <xf numFmtId="167" fontId="45" fillId="3" borderId="3" xfId="0" applyFont="1" applyFill="1" applyBorder="1" applyAlignment="1" applyProtection="1">
      <alignment horizontal="left" vertical="center" indent="1"/>
      <protection hidden="1"/>
    </xf>
    <xf numFmtId="167" fontId="0" fillId="3" borderId="74" xfId="0" applyFill="1" applyBorder="1" applyAlignment="1" applyProtection="1">
      <alignment horizontal="left" vertical="center" indent="2"/>
      <protection hidden="1"/>
    </xf>
    <xf numFmtId="167" fontId="11" fillId="3" borderId="75" xfId="0" applyFont="1" applyFill="1" applyBorder="1" applyAlignment="1" applyProtection="1">
      <alignment horizontal="left"/>
      <protection hidden="1"/>
    </xf>
    <xf numFmtId="167" fontId="7" fillId="3" borderId="75" xfId="0" applyFont="1" applyFill="1" applyBorder="1" applyAlignment="1" applyProtection="1">
      <alignment horizontal="right" vertical="center"/>
      <protection hidden="1"/>
    </xf>
    <xf numFmtId="167" fontId="45" fillId="3" borderId="76" xfId="0" applyFont="1" applyFill="1" applyBorder="1" applyAlignment="1" applyProtection="1">
      <alignment horizontal="left" vertical="center" indent="2"/>
      <protection hidden="1"/>
    </xf>
    <xf numFmtId="10" fontId="47" fillId="3" borderId="10" xfId="4" applyNumberFormat="1" applyFont="1" applyFill="1" applyBorder="1" applyAlignment="1" applyProtection="1">
      <alignment vertical="center"/>
      <protection hidden="1"/>
    </xf>
    <xf numFmtId="167" fontId="47" fillId="3" borderId="11" xfId="0" applyFont="1" applyFill="1" applyBorder="1" applyAlignment="1" applyProtection="1">
      <alignment vertical="center"/>
      <protection hidden="1"/>
    </xf>
    <xf numFmtId="167" fontId="50" fillId="3" borderId="3" xfId="0" applyFont="1" applyFill="1" applyBorder="1" applyAlignment="1" applyProtection="1">
      <alignment horizontal="left"/>
      <protection hidden="1"/>
    </xf>
    <xf numFmtId="167" fontId="51" fillId="3" borderId="55" xfId="0" applyFont="1" applyFill="1" applyBorder="1" applyAlignment="1" applyProtection="1">
      <alignment horizontal="centerContinuous"/>
      <protection hidden="1"/>
    </xf>
    <xf numFmtId="167" fontId="46" fillId="3" borderId="55" xfId="0" applyFont="1" applyFill="1" applyBorder="1" applyAlignment="1" applyProtection="1">
      <alignment horizontal="centerContinuous"/>
      <protection hidden="1"/>
    </xf>
    <xf numFmtId="167" fontId="46" fillId="3" borderId="52" xfId="0" applyFont="1" applyFill="1" applyBorder="1" applyAlignment="1" applyProtection="1">
      <alignment horizontal="centerContinuous"/>
      <protection hidden="1"/>
    </xf>
    <xf numFmtId="167" fontId="50" fillId="3" borderId="2" xfId="0" applyFont="1" applyFill="1" applyBorder="1" applyAlignment="1" applyProtection="1">
      <alignment horizontal="left"/>
      <protection hidden="1"/>
    </xf>
    <xf numFmtId="167" fontId="45" fillId="3" borderId="0" xfId="0" applyFont="1" applyFill="1" applyAlignment="1" applyProtection="1">
      <alignment horizontal="left"/>
      <protection hidden="1"/>
    </xf>
    <xf numFmtId="167" fontId="44" fillId="3" borderId="2" xfId="0" applyFont="1" applyFill="1" applyBorder="1" applyAlignment="1" applyProtection="1">
      <alignment horizontal="centerContinuous" vertical="center"/>
      <protection hidden="1"/>
    </xf>
    <xf numFmtId="179" fontId="46" fillId="3" borderId="0" xfId="0" applyNumberFormat="1" applyFont="1" applyFill="1" applyAlignment="1" applyProtection="1">
      <alignment horizontal="center"/>
      <protection hidden="1"/>
    </xf>
    <xf numFmtId="179" fontId="46" fillId="3" borderId="6" xfId="0" applyNumberFormat="1" applyFont="1" applyFill="1" applyBorder="1" applyAlignment="1" applyProtection="1">
      <alignment horizontal="center"/>
      <protection hidden="1"/>
    </xf>
    <xf numFmtId="167" fontId="45" fillId="3" borderId="2" xfId="0" applyFont="1" applyFill="1" applyBorder="1" applyAlignment="1" applyProtection="1">
      <alignment horizontal="left" vertical="center" indent="1"/>
      <protection hidden="1"/>
    </xf>
    <xf numFmtId="167" fontId="45" fillId="3" borderId="12" xfId="0" applyFont="1" applyFill="1" applyBorder="1" applyAlignment="1" applyProtection="1">
      <alignment horizontal="left" vertical="center" indent="2"/>
      <protection hidden="1"/>
    </xf>
    <xf numFmtId="167" fontId="45" fillId="3" borderId="10" xfId="0" applyFont="1" applyFill="1" applyBorder="1" applyAlignment="1" applyProtection="1">
      <alignment horizontal="left"/>
      <protection hidden="1"/>
    </xf>
    <xf numFmtId="167" fontId="46" fillId="3" borderId="12" xfId="0" applyFont="1" applyFill="1" applyBorder="1" applyAlignment="1" applyProtection="1">
      <alignment horizontal="left" vertical="center" indent="2"/>
      <protection hidden="1"/>
    </xf>
    <xf numFmtId="167" fontId="46" fillId="3" borderId="10" xfId="0" applyFont="1" applyFill="1" applyBorder="1" applyAlignment="1" applyProtection="1">
      <alignment horizontal="left"/>
      <protection hidden="1"/>
    </xf>
    <xf numFmtId="167" fontId="20" fillId="2" borderId="10" xfId="0" applyFont="1" applyBorder="1" applyProtection="1">
      <protection hidden="1"/>
    </xf>
    <xf numFmtId="167" fontId="19" fillId="2" borderId="10" xfId="0" applyFont="1" applyBorder="1" applyProtection="1">
      <protection hidden="1"/>
    </xf>
    <xf numFmtId="167" fontId="7" fillId="2" borderId="0" xfId="0" applyFont="1" applyAlignment="1">
      <alignment vertical="top"/>
    </xf>
    <xf numFmtId="167" fontId="40" fillId="2" borderId="0" xfId="0" applyFont="1"/>
    <xf numFmtId="167" fontId="40" fillId="2" borderId="0" xfId="0" applyFont="1" applyAlignment="1">
      <alignment vertical="top"/>
    </xf>
    <xf numFmtId="167" fontId="40" fillId="2" borderId="0" xfId="0" applyFont="1" applyAlignment="1">
      <alignment horizontal="left"/>
    </xf>
    <xf numFmtId="167" fontId="63" fillId="2" borderId="0" xfId="0" applyFont="1" applyAlignment="1">
      <alignment horizontal="left"/>
    </xf>
    <xf numFmtId="167" fontId="62" fillId="2" borderId="0" xfId="0" applyFont="1" applyAlignment="1">
      <alignment horizontal="left" indent="1"/>
    </xf>
    <xf numFmtId="167" fontId="65" fillId="2" borderId="0" xfId="0" applyFont="1"/>
    <xf numFmtId="167" fontId="66" fillId="3" borderId="0" xfId="3" applyFont="1" applyFill="1" applyBorder="1" applyProtection="1">
      <protection hidden="1"/>
    </xf>
    <xf numFmtId="167" fontId="67" fillId="2" borderId="0" xfId="0" applyFont="1" applyAlignment="1" applyProtection="1">
      <alignment horizontal="left"/>
      <protection hidden="1"/>
    </xf>
    <xf numFmtId="167" fontId="21" fillId="2" borderId="0" xfId="0" applyFont="1" applyProtection="1">
      <protection hidden="1"/>
    </xf>
    <xf numFmtId="167" fontId="42" fillId="2" borderId="3" xfId="0" applyFont="1" applyBorder="1" applyAlignment="1" applyProtection="1">
      <alignment horizontal="centerContinuous" vertical="center"/>
      <protection hidden="1"/>
    </xf>
    <xf numFmtId="0" fontId="39" fillId="3" borderId="22" xfId="0" applyNumberFormat="1" applyFont="1" applyFill="1" applyBorder="1" applyAlignment="1" applyProtection="1">
      <alignment horizontal="left" vertical="center" indent="1"/>
      <protection hidden="1"/>
    </xf>
    <xf numFmtId="164" fontId="0" fillId="0" borderId="80" xfId="0" applyNumberFormat="1" applyFill="1" applyBorder="1" applyAlignment="1" applyProtection="1">
      <alignment horizontal="center"/>
      <protection locked="0"/>
    </xf>
    <xf numFmtId="164" fontId="0" fillId="0" borderId="71" xfId="0" applyNumberFormat="1" applyFill="1" applyBorder="1" applyAlignment="1" applyProtection="1">
      <alignment horizontal="center"/>
      <protection locked="0"/>
    </xf>
    <xf numFmtId="164" fontId="57" fillId="0" borderId="71" xfId="0" applyNumberFormat="1" applyFont="1" applyFill="1" applyBorder="1" applyAlignment="1" applyProtection="1">
      <alignment horizontal="center"/>
      <protection hidden="1"/>
    </xf>
    <xf numFmtId="167" fontId="68" fillId="2" borderId="4" xfId="0" applyFont="1" applyBorder="1" applyAlignment="1" applyProtection="1">
      <alignment horizontal="center"/>
      <protection hidden="1"/>
    </xf>
    <xf numFmtId="167" fontId="68" fillId="2" borderId="4" xfId="0" applyFont="1" applyBorder="1" applyAlignment="1" applyProtection="1">
      <alignment horizontal="left"/>
      <protection hidden="1"/>
    </xf>
    <xf numFmtId="0" fontId="68" fillId="0" borderId="36" xfId="4" applyNumberFormat="1" applyFont="1" applyFill="1" applyBorder="1" applyAlignment="1" applyProtection="1">
      <alignment horizontal="center"/>
      <protection hidden="1"/>
    </xf>
    <xf numFmtId="0" fontId="68" fillId="0" borderId="31" xfId="4" applyNumberFormat="1" applyFont="1" applyFill="1" applyBorder="1" applyAlignment="1" applyProtection="1">
      <alignment horizontal="center"/>
      <protection hidden="1"/>
    </xf>
    <xf numFmtId="167" fontId="68" fillId="2" borderId="0" xfId="0" applyFont="1" applyAlignment="1" applyProtection="1">
      <alignment horizontal="left"/>
      <protection hidden="1"/>
    </xf>
    <xf numFmtId="0" fontId="68" fillId="0" borderId="41" xfId="4" applyNumberFormat="1" applyFont="1" applyFill="1" applyBorder="1" applyAlignment="1" applyProtection="1">
      <alignment horizontal="center"/>
      <protection hidden="1"/>
    </xf>
    <xf numFmtId="0" fontId="68" fillId="0" borderId="79" xfId="4" applyNumberFormat="1" applyFont="1" applyFill="1" applyBorder="1" applyAlignment="1" applyProtection="1">
      <alignment horizontal="center"/>
      <protection hidden="1"/>
    </xf>
    <xf numFmtId="175" fontId="68" fillId="2" borderId="0" xfId="4" applyNumberFormat="1" applyFont="1" applyFill="1" applyBorder="1" applyAlignment="1" applyProtection="1">
      <protection hidden="1"/>
    </xf>
    <xf numFmtId="0" fontId="68" fillId="0" borderId="36" xfId="4" applyNumberFormat="1" applyFont="1" applyFill="1" applyBorder="1" applyAlignment="1" applyProtection="1">
      <alignment horizontal="center"/>
      <protection locked="0"/>
    </xf>
    <xf numFmtId="0" fontId="68" fillId="0" borderId="81" xfId="4" applyNumberFormat="1" applyFont="1" applyFill="1" applyBorder="1" applyAlignment="1" applyProtection="1">
      <alignment horizontal="center"/>
      <protection hidden="1"/>
    </xf>
    <xf numFmtId="0" fontId="68" fillId="0" borderId="58" xfId="4" applyNumberFormat="1" applyFont="1" applyFill="1" applyBorder="1" applyAlignment="1" applyProtection="1">
      <alignment horizontal="center"/>
      <protection hidden="1"/>
    </xf>
    <xf numFmtId="167" fontId="69" fillId="2" borderId="0" xfId="0" applyFont="1" applyProtection="1">
      <protection hidden="1"/>
    </xf>
    <xf numFmtId="167" fontId="36" fillId="0" borderId="1" xfId="0" applyFont="1" applyFill="1" applyBorder="1" applyProtection="1">
      <protection hidden="1"/>
    </xf>
    <xf numFmtId="164" fontId="0" fillId="3" borderId="17" xfId="0" quotePrefix="1" applyNumberFormat="1" applyFill="1" applyBorder="1" applyAlignment="1" applyProtection="1">
      <alignment horizontal="left" indent="1"/>
      <protection hidden="1"/>
    </xf>
    <xf numFmtId="164" fontId="0" fillId="5" borderId="80" xfId="0" applyNumberFormat="1" applyFill="1" applyBorder="1" applyAlignment="1" applyProtection="1">
      <alignment horizontal="left"/>
      <protection hidden="1"/>
    </xf>
    <xf numFmtId="164" fontId="0" fillId="5" borderId="82" xfId="0" applyNumberFormat="1" applyFill="1" applyBorder="1" applyAlignment="1" applyProtection="1">
      <alignment horizontal="left"/>
      <protection hidden="1"/>
    </xf>
    <xf numFmtId="164" fontId="0" fillId="5" borderId="83" xfId="0" applyNumberFormat="1" applyFill="1" applyBorder="1" applyAlignment="1" applyProtection="1">
      <alignment horizontal="left"/>
      <protection hidden="1"/>
    </xf>
    <xf numFmtId="164" fontId="0" fillId="5" borderId="84" xfId="0" applyNumberFormat="1" applyFill="1" applyBorder="1" applyAlignment="1" applyProtection="1">
      <alignment horizontal="left"/>
      <protection hidden="1"/>
    </xf>
    <xf numFmtId="164" fontId="0" fillId="5" borderId="71" xfId="0" applyNumberFormat="1" applyFill="1" applyBorder="1" applyAlignment="1" applyProtection="1">
      <alignment horizontal="left"/>
      <protection hidden="1"/>
    </xf>
    <xf numFmtId="164" fontId="0" fillId="5" borderId="78" xfId="0" applyNumberFormat="1" applyFill="1" applyBorder="1" applyAlignment="1" applyProtection="1">
      <alignment horizontal="left"/>
      <protection hidden="1"/>
    </xf>
    <xf numFmtId="167" fontId="0" fillId="2" borderId="7" xfId="0" applyBorder="1"/>
    <xf numFmtId="167" fontId="0" fillId="2" borderId="9" xfId="0" applyBorder="1"/>
    <xf numFmtId="167" fontId="76" fillId="3" borderId="2" xfId="3" quotePrefix="1" applyFill="1" applyBorder="1" applyAlignment="1" applyProtection="1">
      <alignment horizontal="left"/>
      <protection hidden="1"/>
    </xf>
    <xf numFmtId="167" fontId="0" fillId="2" borderId="0" xfId="0" quotePrefix="1" applyAlignment="1">
      <alignment horizontal="left" indent="2"/>
    </xf>
    <xf numFmtId="167" fontId="73" fillId="2" borderId="0" xfId="0" applyFont="1"/>
    <xf numFmtId="167" fontId="74" fillId="2" borderId="0" xfId="0" applyFont="1"/>
    <xf numFmtId="167" fontId="73" fillId="2" borderId="0" xfId="0" applyFont="1" applyAlignment="1">
      <alignment horizontal="left" indent="1"/>
    </xf>
    <xf numFmtId="167" fontId="73" fillId="2" borderId="0" xfId="0" applyFont="1" applyAlignment="1">
      <alignment horizontal="left" indent="2"/>
    </xf>
    <xf numFmtId="167" fontId="73" fillId="2" borderId="4" xfId="0" applyFont="1" applyBorder="1"/>
    <xf numFmtId="167" fontId="73" fillId="2" borderId="8" xfId="0" applyFont="1" applyBorder="1"/>
    <xf numFmtId="167" fontId="73" fillId="2" borderId="0" xfId="0" applyFont="1" applyProtection="1">
      <protection hidden="1"/>
    </xf>
    <xf numFmtId="167" fontId="0" fillId="0" borderId="0" xfId="0" quotePrefix="1" applyFill="1" applyAlignment="1" applyProtection="1">
      <alignment horizontal="left" vertical="center" wrapText="1"/>
      <protection hidden="1"/>
    </xf>
    <xf numFmtId="164" fontId="11" fillId="3" borderId="18" xfId="0" applyNumberFormat="1" applyFont="1" applyFill="1" applyBorder="1" applyAlignment="1" applyProtection="1">
      <alignment horizontal="left" indent="3"/>
      <protection hidden="1"/>
    </xf>
    <xf numFmtId="164" fontId="11" fillId="3" borderId="62" xfId="0" applyNumberFormat="1" applyFont="1" applyFill="1" applyBorder="1" applyAlignment="1" applyProtection="1">
      <alignment horizontal="left" indent="3"/>
      <protection hidden="1"/>
    </xf>
    <xf numFmtId="164" fontId="11" fillId="3" borderId="66" xfId="0" applyNumberFormat="1" applyFont="1" applyFill="1" applyBorder="1" applyAlignment="1" applyProtection="1">
      <alignment horizontal="left" indent="1"/>
      <protection hidden="1"/>
    </xf>
    <xf numFmtId="164" fontId="7" fillId="3" borderId="0" xfId="0" quotePrefix="1" applyNumberFormat="1" applyFont="1" applyFill="1" applyAlignment="1" applyProtection="1">
      <alignment horizontal="left"/>
      <protection hidden="1"/>
    </xf>
    <xf numFmtId="164" fontId="0" fillId="0" borderId="1" xfId="0" applyNumberFormat="1" applyFill="1" applyBorder="1" applyAlignment="1" applyProtection="1">
      <alignment horizontal="center"/>
      <protection locked="0"/>
    </xf>
    <xf numFmtId="167" fontId="0" fillId="3" borderId="48" xfId="0" applyFill="1" applyBorder="1" applyAlignment="1" applyProtection="1">
      <alignment horizontal="left" vertical="center" indent="2"/>
      <protection hidden="1"/>
    </xf>
    <xf numFmtId="167" fontId="11" fillId="3" borderId="32" xfId="0" applyFont="1" applyFill="1" applyBorder="1" applyAlignment="1" applyProtection="1">
      <alignment horizontal="left"/>
      <protection hidden="1"/>
    </xf>
    <xf numFmtId="167" fontId="7" fillId="3" borderId="32" xfId="0" applyFont="1" applyFill="1" applyBorder="1" applyAlignment="1" applyProtection="1">
      <alignment horizontal="right" vertical="center"/>
      <protection hidden="1"/>
    </xf>
    <xf numFmtId="167" fontId="0" fillId="3" borderId="3" xfId="0" applyFill="1" applyBorder="1" applyAlignment="1" applyProtection="1">
      <alignment horizontal="left" vertical="center" indent="1"/>
      <protection hidden="1"/>
    </xf>
    <xf numFmtId="167" fontId="45" fillId="3" borderId="48" xfId="0" applyFont="1" applyFill="1" applyBorder="1" applyAlignment="1" applyProtection="1">
      <alignment horizontal="left" vertical="center" indent="2"/>
      <protection hidden="1"/>
    </xf>
    <xf numFmtId="167" fontId="45" fillId="3" borderId="32" xfId="0" applyFont="1" applyFill="1" applyBorder="1" applyAlignment="1" applyProtection="1">
      <alignment horizontal="left"/>
      <protection hidden="1"/>
    </xf>
    <xf numFmtId="167" fontId="46" fillId="3" borderId="32" xfId="0" applyFont="1" applyFill="1" applyBorder="1" applyAlignment="1" applyProtection="1">
      <alignment horizontal="right" vertical="center"/>
      <protection hidden="1"/>
    </xf>
    <xf numFmtId="167" fontId="47" fillId="3" borderId="6" xfId="0" applyFont="1" applyFill="1" applyBorder="1" applyAlignment="1" applyProtection="1">
      <alignment vertical="center"/>
      <protection hidden="1"/>
    </xf>
    <xf numFmtId="167" fontId="45" fillId="3" borderId="2" xfId="0" applyFont="1" applyFill="1" applyBorder="1" applyAlignment="1" applyProtection="1">
      <alignment horizontal="left" vertical="center" indent="2"/>
      <protection hidden="1"/>
    </xf>
    <xf numFmtId="167" fontId="46" fillId="3" borderId="0" xfId="0" applyFont="1" applyFill="1" applyAlignment="1" applyProtection="1">
      <alignment horizontal="right" vertical="center"/>
      <protection hidden="1"/>
    </xf>
    <xf numFmtId="167" fontId="46" fillId="3" borderId="10" xfId="0" applyFont="1" applyFill="1" applyBorder="1" applyAlignment="1" applyProtection="1">
      <alignment horizontal="right" vertical="center"/>
      <protection hidden="1"/>
    </xf>
    <xf numFmtId="167" fontId="0" fillId="3" borderId="0" xfId="0" applyFill="1" applyAlignment="1" applyProtection="1">
      <alignment horizontal="left" indent="1"/>
      <protection hidden="1"/>
    </xf>
    <xf numFmtId="167" fontId="45" fillId="3" borderId="0" xfId="0" applyFont="1" applyFill="1" applyAlignment="1" applyProtection="1">
      <alignment horizontal="left" indent="1"/>
      <protection hidden="1"/>
    </xf>
    <xf numFmtId="167" fontId="0" fillId="2" borderId="0" xfId="0" applyAlignment="1">
      <alignment wrapText="1"/>
    </xf>
    <xf numFmtId="43" fontId="0" fillId="0" borderId="38" xfId="5" applyFont="1" applyFill="1" applyBorder="1" applyAlignment="1" applyProtection="1">
      <alignment horizontal="center" vertical="center"/>
      <protection locked="0"/>
    </xf>
    <xf numFmtId="167" fontId="0" fillId="3" borderId="18" xfId="0" applyFill="1" applyBorder="1" applyAlignment="1" applyProtection="1">
      <alignment horizontal="left" indent="1"/>
      <protection hidden="1"/>
    </xf>
    <xf numFmtId="167" fontId="0" fillId="3" borderId="62" xfId="0" applyFill="1" applyBorder="1" applyAlignment="1" applyProtection="1">
      <alignment horizontal="left" indent="2"/>
      <protection hidden="1"/>
    </xf>
    <xf numFmtId="167" fontId="0" fillId="3" borderId="66" xfId="0" applyFill="1" applyBorder="1" applyAlignment="1" applyProtection="1">
      <alignment horizontal="left" indent="2"/>
      <protection hidden="1"/>
    </xf>
    <xf numFmtId="167" fontId="0" fillId="3" borderId="32" xfId="0" applyFill="1" applyBorder="1" applyAlignment="1" applyProtection="1">
      <alignment horizontal="left"/>
      <protection hidden="1"/>
    </xf>
    <xf numFmtId="167" fontId="46" fillId="3" borderId="75" xfId="0" applyFont="1" applyFill="1" applyBorder="1" applyAlignment="1" applyProtection="1">
      <alignment horizontal="center"/>
      <protection hidden="1"/>
    </xf>
    <xf numFmtId="187" fontId="0" fillId="0" borderId="36" xfId="5" applyNumberFormat="1" applyFont="1" applyFill="1" applyBorder="1" applyAlignment="1" applyProtection="1">
      <alignment horizontal="center" vertical="center"/>
      <protection locked="0"/>
    </xf>
    <xf numFmtId="167" fontId="82" fillId="2" borderId="0" xfId="0" applyFont="1" applyAlignment="1">
      <alignment vertical="center"/>
    </xf>
    <xf numFmtId="167" fontId="81" fillId="2" borderId="0" xfId="0" applyFont="1" applyAlignment="1">
      <alignment vertical="center"/>
    </xf>
    <xf numFmtId="167" fontId="82" fillId="2" borderId="0" xfId="0" applyFont="1" applyAlignment="1" applyProtection="1">
      <alignment vertical="center"/>
      <protection hidden="1"/>
    </xf>
    <xf numFmtId="167" fontId="0" fillId="0" borderId="0" xfId="0" applyFill="1" applyAlignment="1">
      <alignment horizontal="center" vertical="center" wrapText="1"/>
    </xf>
    <xf numFmtId="167" fontId="8" fillId="0" borderId="3" xfId="0" applyFont="1" applyFill="1" applyBorder="1" applyAlignment="1" applyProtection="1">
      <alignment horizontal="left" vertical="center"/>
      <protection hidden="1"/>
    </xf>
    <xf numFmtId="167" fontId="44" fillId="0" borderId="4" xfId="0" applyFont="1" applyFill="1" applyBorder="1" applyAlignment="1" applyProtection="1">
      <alignment horizontal="centerContinuous" vertical="center"/>
      <protection hidden="1"/>
    </xf>
    <xf numFmtId="167" fontId="44" fillId="0" borderId="5" xfId="0" applyFont="1" applyFill="1" applyBorder="1" applyAlignment="1" applyProtection="1">
      <alignment horizontal="centerContinuous" vertical="center"/>
      <protection hidden="1"/>
    </xf>
    <xf numFmtId="167" fontId="8" fillId="0" borderId="2" xfId="0" applyFont="1" applyFill="1" applyBorder="1" applyAlignment="1" applyProtection="1">
      <alignment horizontal="centerContinuous" vertical="center"/>
      <protection hidden="1"/>
    </xf>
    <xf numFmtId="179" fontId="46" fillId="0" borderId="86" xfId="0" applyNumberFormat="1" applyFont="1" applyFill="1" applyBorder="1" applyAlignment="1" applyProtection="1">
      <alignment horizontal="center"/>
      <protection hidden="1"/>
    </xf>
    <xf numFmtId="179" fontId="46" fillId="0" borderId="85" xfId="0" applyNumberFormat="1" applyFont="1" applyFill="1" applyBorder="1" applyAlignment="1" applyProtection="1">
      <alignment horizontal="center"/>
      <protection hidden="1"/>
    </xf>
    <xf numFmtId="167" fontId="45" fillId="0" borderId="2" xfId="0" applyFont="1" applyFill="1" applyBorder="1" applyAlignment="1" applyProtection="1">
      <alignment horizontal="left" vertical="center"/>
      <protection hidden="1"/>
    </xf>
    <xf numFmtId="167" fontId="44" fillId="0" borderId="86" xfId="0" applyFont="1" applyFill="1" applyBorder="1" applyAlignment="1" applyProtection="1">
      <alignment vertical="center"/>
      <protection hidden="1"/>
    </xf>
    <xf numFmtId="167" fontId="44" fillId="0" borderId="85" xfId="0" applyFont="1" applyFill="1" applyBorder="1" applyAlignment="1" applyProtection="1">
      <alignment vertical="center"/>
      <protection hidden="1"/>
    </xf>
    <xf numFmtId="167" fontId="44" fillId="0" borderId="87" xfId="0" applyFont="1" applyFill="1" applyBorder="1" applyAlignment="1" applyProtection="1">
      <alignment vertical="center"/>
      <protection hidden="1"/>
    </xf>
    <xf numFmtId="167" fontId="44" fillId="0" borderId="88" xfId="0" applyFont="1" applyFill="1" applyBorder="1" applyAlignment="1" applyProtection="1">
      <alignment vertical="center"/>
      <protection hidden="1"/>
    </xf>
    <xf numFmtId="167" fontId="44" fillId="0" borderId="96" xfId="0" applyFont="1" applyFill="1" applyBorder="1" applyAlignment="1" applyProtection="1">
      <alignment vertical="center"/>
      <protection hidden="1"/>
    </xf>
    <xf numFmtId="167" fontId="44" fillId="0" borderId="95" xfId="0" applyFont="1" applyFill="1" applyBorder="1" applyAlignment="1" applyProtection="1">
      <alignment vertical="center"/>
      <protection hidden="1"/>
    </xf>
    <xf numFmtId="167" fontId="33" fillId="0" borderId="2" xfId="0" applyFont="1" applyFill="1" applyBorder="1" applyAlignment="1" applyProtection="1">
      <alignment horizontal="left" vertical="center"/>
      <protection hidden="1"/>
    </xf>
    <xf numFmtId="167" fontId="44" fillId="0" borderId="0" xfId="0" applyFont="1" applyFill="1" applyAlignment="1" applyProtection="1">
      <alignment vertical="center"/>
      <protection hidden="1"/>
    </xf>
    <xf numFmtId="167" fontId="44" fillId="0" borderId="6" xfId="0" applyFont="1" applyFill="1" applyBorder="1" applyAlignment="1" applyProtection="1">
      <alignment vertical="center"/>
      <protection hidden="1"/>
    </xf>
    <xf numFmtId="167" fontId="45" fillId="0" borderId="2" xfId="0" applyFont="1" applyFill="1" applyBorder="1" applyAlignment="1" applyProtection="1">
      <alignment horizontal="left" vertical="center" indent="1"/>
      <protection hidden="1"/>
    </xf>
    <xf numFmtId="167" fontId="44" fillId="0" borderId="92" xfId="0" applyFont="1" applyFill="1" applyBorder="1" applyAlignment="1" applyProtection="1">
      <alignment vertical="center"/>
      <protection hidden="1"/>
    </xf>
    <xf numFmtId="167" fontId="44" fillId="0" borderId="91" xfId="0" applyFont="1" applyFill="1" applyBorder="1" applyAlignment="1" applyProtection="1">
      <alignment vertical="center"/>
      <protection hidden="1"/>
    </xf>
    <xf numFmtId="186" fontId="0" fillId="0" borderId="93" xfId="0" applyNumberFormat="1" applyFill="1" applyBorder="1" applyAlignment="1" applyProtection="1">
      <alignment vertical="center"/>
      <protection hidden="1"/>
    </xf>
    <xf numFmtId="186" fontId="0" fillId="0" borderId="94" xfId="0" applyNumberFormat="1" applyFill="1" applyBorder="1" applyAlignment="1" applyProtection="1">
      <alignment vertical="center"/>
      <protection hidden="1"/>
    </xf>
    <xf numFmtId="167" fontId="0" fillId="0" borderId="12" xfId="0" applyFill="1" applyBorder="1" applyAlignment="1" applyProtection="1">
      <alignment horizontal="left" vertical="center"/>
      <protection hidden="1"/>
    </xf>
    <xf numFmtId="167" fontId="0" fillId="0" borderId="89" xfId="0" applyFill="1" applyBorder="1" applyAlignment="1" applyProtection="1">
      <alignment vertical="center"/>
      <protection hidden="1"/>
    </xf>
    <xf numFmtId="167" fontId="0" fillId="0" borderId="90" xfId="0" applyFill="1" applyBorder="1" applyAlignment="1" applyProtection="1">
      <alignment vertical="center"/>
      <protection hidden="1"/>
    </xf>
    <xf numFmtId="167" fontId="79" fillId="0" borderId="2" xfId="0" applyFont="1" applyFill="1" applyBorder="1" applyProtection="1">
      <protection hidden="1"/>
    </xf>
    <xf numFmtId="167" fontId="80" fillId="0" borderId="0" xfId="0" applyFont="1" applyFill="1" applyProtection="1">
      <protection hidden="1"/>
    </xf>
    <xf numFmtId="167" fontId="80" fillId="0" borderId="6" xfId="0" applyFont="1" applyFill="1" applyBorder="1" applyProtection="1">
      <protection hidden="1"/>
    </xf>
    <xf numFmtId="167" fontId="80" fillId="0" borderId="2" xfId="0" applyFont="1" applyFill="1" applyBorder="1" applyAlignment="1" applyProtection="1">
      <alignment horizontal="left" indent="1"/>
      <protection hidden="1"/>
    </xf>
    <xf numFmtId="167" fontId="80" fillId="0" borderId="86" xfId="0" applyFont="1" applyFill="1" applyBorder="1" applyAlignment="1" applyProtection="1">
      <alignment horizontal="right" vertical="center"/>
      <protection hidden="1"/>
    </xf>
    <xf numFmtId="167" fontId="80" fillId="0" borderId="97" xfId="0" applyFont="1" applyFill="1" applyBorder="1" applyAlignment="1" applyProtection="1">
      <alignment horizontal="right" vertical="center"/>
      <protection hidden="1"/>
    </xf>
    <xf numFmtId="0" fontId="0" fillId="0" borderId="36" xfId="5" applyNumberFormat="1" applyFont="1" applyFill="1" applyBorder="1" applyAlignment="1" applyProtection="1">
      <alignment horizontal="center" vertical="center"/>
      <protection locked="0"/>
    </xf>
    <xf numFmtId="167" fontId="0" fillId="6" borderId="98" xfId="0" applyFill="1" applyBorder="1" applyAlignment="1" applyProtection="1">
      <alignment vertical="center"/>
      <protection hidden="1"/>
    </xf>
    <xf numFmtId="167" fontId="0" fillId="6" borderId="99" xfId="0" applyFill="1" applyBorder="1" applyAlignment="1" applyProtection="1">
      <alignment vertical="center"/>
      <protection hidden="1"/>
    </xf>
    <xf numFmtId="164" fontId="0" fillId="6" borderId="100" xfId="0" applyNumberFormat="1" applyFill="1" applyBorder="1" applyAlignment="1" applyProtection="1">
      <alignment vertical="center"/>
      <protection hidden="1"/>
    </xf>
    <xf numFmtId="167" fontId="0" fillId="3" borderId="2" xfId="0" applyFill="1" applyBorder="1" applyAlignment="1" applyProtection="1">
      <alignment horizontal="left"/>
      <protection hidden="1"/>
    </xf>
    <xf numFmtId="179" fontId="13" fillId="3" borderId="3" xfId="0" applyNumberFormat="1" applyFont="1" applyFill="1" applyBorder="1" applyAlignment="1" applyProtection="1">
      <alignment horizontal="center"/>
      <protection hidden="1"/>
    </xf>
    <xf numFmtId="167" fontId="7" fillId="3" borderId="10" xfId="0" applyFont="1" applyFill="1" applyBorder="1" applyAlignment="1" applyProtection="1">
      <alignment horizontal="center"/>
      <protection hidden="1"/>
    </xf>
    <xf numFmtId="167" fontId="7" fillId="3" borderId="11" xfId="0" applyFont="1" applyFill="1" applyBorder="1" applyAlignment="1" applyProtection="1">
      <alignment horizontal="center"/>
      <protection hidden="1"/>
    </xf>
    <xf numFmtId="167" fontId="34" fillId="3" borderId="8" xfId="0" applyFont="1" applyFill="1" applyBorder="1" applyAlignment="1" applyProtection="1">
      <alignment horizontal="centerContinuous" vertical="center"/>
      <protection hidden="1"/>
    </xf>
    <xf numFmtId="167" fontId="84" fillId="2" borderId="0" xfId="0" applyFont="1" applyAlignment="1">
      <alignment horizontal="right"/>
    </xf>
    <xf numFmtId="167" fontId="85" fillId="3" borderId="62" xfId="0" applyFont="1" applyFill="1" applyBorder="1" applyAlignment="1" applyProtection="1">
      <alignment horizontal="left" indent="1"/>
      <protection hidden="1"/>
    </xf>
    <xf numFmtId="0" fontId="11" fillId="2" borderId="0" xfId="0" applyNumberFormat="1" applyFont="1" applyProtection="1">
      <protection hidden="1"/>
    </xf>
    <xf numFmtId="164" fontId="8" fillId="2" borderId="0" xfId="0" applyNumberFormat="1" applyFont="1" applyProtection="1">
      <protection hidden="1"/>
    </xf>
    <xf numFmtId="167" fontId="0" fillId="3" borderId="103" xfId="0" applyFill="1" applyBorder="1" applyAlignment="1" applyProtection="1">
      <alignment horizontal="left" indent="2"/>
      <protection hidden="1"/>
    </xf>
    <xf numFmtId="167" fontId="11" fillId="3" borderId="104" xfId="0" applyFont="1" applyFill="1" applyBorder="1" applyAlignment="1" applyProtection="1">
      <alignment horizontal="left" indent="2"/>
      <protection hidden="1"/>
    </xf>
    <xf numFmtId="0" fontId="0" fillId="0" borderId="1" xfId="0" applyNumberFormat="1" applyFill="1" applyBorder="1" applyAlignment="1" applyProtection="1">
      <alignment horizontal="center" vertical="center"/>
      <protection locked="0"/>
    </xf>
    <xf numFmtId="167" fontId="0" fillId="3" borderId="2" xfId="0" applyFill="1" applyBorder="1" applyAlignment="1" applyProtection="1">
      <alignment horizontal="left" indent="2"/>
      <protection hidden="1"/>
    </xf>
    <xf numFmtId="167" fontId="0" fillId="3" borderId="8" xfId="0" applyFill="1" applyBorder="1" applyProtection="1">
      <protection hidden="1"/>
    </xf>
    <xf numFmtId="167" fontId="0" fillId="0" borderId="18" xfId="0" applyFill="1" applyBorder="1" applyAlignment="1" applyProtection="1">
      <alignment horizontal="left" indent="1"/>
      <protection hidden="1"/>
    </xf>
    <xf numFmtId="167" fontId="11" fillId="0" borderId="67" xfId="0" applyFont="1" applyFill="1" applyBorder="1" applyAlignment="1" applyProtection="1">
      <alignment horizontal="left" indent="1"/>
      <protection hidden="1"/>
    </xf>
    <xf numFmtId="167" fontId="0" fillId="0" borderId="66" xfId="0" applyFill="1" applyBorder="1" applyAlignment="1" applyProtection="1">
      <alignment horizontal="left" indent="1"/>
      <protection hidden="1"/>
    </xf>
    <xf numFmtId="167" fontId="11" fillId="0" borderId="68" xfId="0" applyFont="1" applyFill="1" applyBorder="1" applyAlignment="1" applyProtection="1">
      <alignment horizontal="left" indent="1"/>
      <protection hidden="1"/>
    </xf>
    <xf numFmtId="167" fontId="8" fillId="0" borderId="2" xfId="0" applyFont="1" applyFill="1" applyBorder="1" applyAlignment="1" applyProtection="1">
      <alignment horizontal="left"/>
      <protection hidden="1"/>
    </xf>
    <xf numFmtId="167" fontId="8" fillId="0" borderId="0" xfId="0" applyFont="1" applyFill="1" applyAlignment="1" applyProtection="1">
      <alignment horizontal="left"/>
      <protection hidden="1"/>
    </xf>
    <xf numFmtId="167" fontId="11" fillId="0" borderId="18" xfId="0" applyFont="1" applyFill="1" applyBorder="1" applyAlignment="1" applyProtection="1">
      <alignment horizontal="left" indent="2"/>
      <protection hidden="1"/>
    </xf>
    <xf numFmtId="167" fontId="11" fillId="0" borderId="67" xfId="0" applyFont="1" applyFill="1" applyBorder="1" applyAlignment="1" applyProtection="1">
      <alignment horizontal="left" indent="2"/>
      <protection hidden="1"/>
    </xf>
    <xf numFmtId="167" fontId="11" fillId="0" borderId="62" xfId="0" applyFont="1" applyFill="1" applyBorder="1" applyAlignment="1" applyProtection="1">
      <alignment horizontal="left" indent="2"/>
      <protection hidden="1"/>
    </xf>
    <xf numFmtId="167" fontId="11" fillId="0" borderId="69" xfId="0" applyFont="1" applyFill="1" applyBorder="1" applyAlignment="1" applyProtection="1">
      <alignment horizontal="left" indent="2"/>
      <protection hidden="1"/>
    </xf>
    <xf numFmtId="167" fontId="11" fillId="0" borderId="66" xfId="0" applyFont="1" applyFill="1" applyBorder="1" applyAlignment="1" applyProtection="1">
      <alignment horizontal="left" indent="2"/>
      <protection hidden="1"/>
    </xf>
    <xf numFmtId="167" fontId="11" fillId="0" borderId="68" xfId="0" applyFont="1" applyFill="1" applyBorder="1" applyAlignment="1" applyProtection="1">
      <alignment horizontal="left" indent="2"/>
      <protection hidden="1"/>
    </xf>
    <xf numFmtId="167" fontId="0" fillId="0" borderId="62" xfId="0" applyFill="1" applyBorder="1" applyAlignment="1" applyProtection="1">
      <alignment horizontal="left" indent="2"/>
      <protection hidden="1"/>
    </xf>
    <xf numFmtId="167" fontId="0" fillId="0" borderId="66" xfId="0" applyFill="1" applyBorder="1" applyAlignment="1" applyProtection="1">
      <alignment horizontal="left" indent="2"/>
      <protection hidden="1"/>
    </xf>
    <xf numFmtId="167" fontId="0" fillId="0" borderId="101" xfId="0" applyFill="1" applyBorder="1" applyAlignment="1" applyProtection="1">
      <alignment horizontal="left" indent="2"/>
      <protection hidden="1"/>
    </xf>
    <xf numFmtId="167" fontId="11" fillId="0" borderId="102" xfId="0" applyFont="1" applyFill="1" applyBorder="1" applyAlignment="1" applyProtection="1">
      <alignment horizontal="left" indent="2"/>
      <protection hidden="1"/>
    </xf>
    <xf numFmtId="167" fontId="0" fillId="0" borderId="103" xfId="0" applyFill="1" applyBorder="1" applyAlignment="1" applyProtection="1">
      <alignment horizontal="left" indent="2"/>
      <protection hidden="1"/>
    </xf>
    <xf numFmtId="167" fontId="11" fillId="0" borderId="104" xfId="0" applyFont="1" applyFill="1" applyBorder="1" applyAlignment="1" applyProtection="1">
      <alignment horizontal="left" indent="2"/>
      <protection hidden="1"/>
    </xf>
    <xf numFmtId="167" fontId="8" fillId="0" borderId="3" xfId="0" applyFont="1" applyFill="1" applyBorder="1" applyAlignment="1" applyProtection="1">
      <alignment horizontal="left"/>
      <protection hidden="1"/>
    </xf>
    <xf numFmtId="167" fontId="8" fillId="0" borderId="4" xfId="0" applyFont="1" applyFill="1" applyBorder="1" applyAlignment="1" applyProtection="1">
      <alignment horizontal="left"/>
      <protection hidden="1"/>
    </xf>
    <xf numFmtId="167" fontId="68" fillId="0" borderId="4" xfId="0" applyFont="1" applyFill="1" applyBorder="1" applyAlignment="1" applyProtection="1">
      <alignment horizontal="center"/>
      <protection hidden="1"/>
    </xf>
    <xf numFmtId="167" fontId="68" fillId="0" borderId="4" xfId="0" applyFont="1" applyFill="1" applyBorder="1" applyAlignment="1" applyProtection="1">
      <alignment horizontal="left"/>
      <protection hidden="1"/>
    </xf>
    <xf numFmtId="185" fontId="11" fillId="0" borderId="4" xfId="4" applyNumberFormat="1" applyFont="1" applyFill="1" applyBorder="1" applyAlignment="1" applyProtection="1">
      <alignment horizontal="center"/>
      <protection hidden="1"/>
    </xf>
    <xf numFmtId="185" fontId="43" fillId="0" borderId="5" xfId="0" applyNumberFormat="1" applyFont="1" applyFill="1" applyBorder="1" applyAlignment="1" applyProtection="1">
      <alignment horizontal="center"/>
      <protection hidden="1"/>
    </xf>
    <xf numFmtId="167" fontId="11" fillId="0" borderId="18" xfId="0" applyFont="1" applyFill="1" applyBorder="1" applyAlignment="1" applyProtection="1">
      <alignment horizontal="left" indent="1"/>
      <protection hidden="1"/>
    </xf>
    <xf numFmtId="167" fontId="11" fillId="0" borderId="26" xfId="0" applyFont="1" applyFill="1" applyBorder="1" applyAlignment="1" applyProtection="1">
      <alignment horizontal="left" indent="1"/>
      <protection hidden="1"/>
    </xf>
    <xf numFmtId="167" fontId="11" fillId="0" borderId="0" xfId="0" applyFont="1" applyFill="1" applyAlignment="1" applyProtection="1">
      <alignment horizontal="left" indent="1"/>
      <protection hidden="1"/>
    </xf>
    <xf numFmtId="175" fontId="43" fillId="0" borderId="6" xfId="0" applyNumberFormat="1" applyFont="1" applyFill="1" applyBorder="1" applyProtection="1">
      <protection hidden="1"/>
    </xf>
    <xf numFmtId="167" fontId="0" fillId="0" borderId="70" xfId="0" applyFill="1" applyBorder="1" applyAlignment="1" applyProtection="1">
      <alignment horizontal="right"/>
      <protection hidden="1"/>
    </xf>
    <xf numFmtId="167" fontId="68" fillId="0" borderId="0" xfId="0" applyFont="1" applyFill="1" applyAlignment="1" applyProtection="1">
      <alignment horizontal="left"/>
      <protection hidden="1"/>
    </xf>
    <xf numFmtId="175" fontId="11" fillId="0" borderId="0" xfId="4" applyNumberFormat="1" applyFont="1" applyFill="1" applyBorder="1" applyAlignment="1" applyProtection="1">
      <protection hidden="1"/>
    </xf>
    <xf numFmtId="167" fontId="0" fillId="0" borderId="62" xfId="0" applyFill="1" applyBorder="1" applyAlignment="1" applyProtection="1">
      <alignment horizontal="left" indent="1"/>
      <protection hidden="1"/>
    </xf>
    <xf numFmtId="167" fontId="0" fillId="0" borderId="27" xfId="0" applyFill="1" applyBorder="1" applyAlignment="1" applyProtection="1">
      <alignment horizontal="left" indent="1"/>
      <protection hidden="1"/>
    </xf>
    <xf numFmtId="167" fontId="11" fillId="0" borderId="27" xfId="0" applyFont="1" applyFill="1" applyBorder="1" applyAlignment="1" applyProtection="1">
      <alignment horizontal="left" indent="1"/>
      <protection hidden="1"/>
    </xf>
    <xf numFmtId="167" fontId="11" fillId="0" borderId="69" xfId="0" applyFont="1" applyFill="1" applyBorder="1" applyAlignment="1" applyProtection="1">
      <alignment horizontal="left" indent="1"/>
      <protection hidden="1"/>
    </xf>
    <xf numFmtId="167" fontId="11" fillId="0" borderId="62" xfId="0" applyFont="1" applyFill="1" applyBorder="1" applyAlignment="1" applyProtection="1">
      <alignment horizontal="left" indent="1"/>
      <protection hidden="1"/>
    </xf>
    <xf numFmtId="167" fontId="0" fillId="0" borderId="69" xfId="0" applyFill="1" applyBorder="1" applyAlignment="1" applyProtection="1">
      <alignment horizontal="left" indent="1"/>
      <protection hidden="1"/>
    </xf>
    <xf numFmtId="167" fontId="0" fillId="0" borderId="70" xfId="0" applyFill="1" applyBorder="1" applyAlignment="1" applyProtection="1">
      <alignment horizontal="left" indent="1"/>
      <protection hidden="1"/>
    </xf>
    <xf numFmtId="167" fontId="0" fillId="0" borderId="68" xfId="0" applyFill="1" applyBorder="1" applyAlignment="1" applyProtection="1">
      <alignment horizontal="left" indent="1"/>
      <protection hidden="1"/>
    </xf>
    <xf numFmtId="167" fontId="11" fillId="0" borderId="70" xfId="0" applyFont="1" applyFill="1" applyBorder="1" applyAlignment="1" applyProtection="1">
      <alignment horizontal="left" indent="1"/>
      <protection hidden="1"/>
    </xf>
    <xf numFmtId="0" fontId="0" fillId="0" borderId="0" xfId="0" applyNumberFormat="1" applyFill="1" applyProtection="1">
      <protection hidden="1"/>
    </xf>
    <xf numFmtId="167" fontId="43" fillId="0" borderId="6" xfId="0" applyFont="1" applyFill="1" applyBorder="1" applyProtection="1">
      <protection hidden="1"/>
    </xf>
    <xf numFmtId="167" fontId="43" fillId="0" borderId="31" xfId="0" applyFont="1" applyFill="1" applyBorder="1" applyProtection="1">
      <protection hidden="1"/>
    </xf>
    <xf numFmtId="167" fontId="85" fillId="0" borderId="62" xfId="0" applyFont="1" applyFill="1" applyBorder="1" applyAlignment="1" applyProtection="1">
      <alignment horizontal="left" indent="1"/>
      <protection hidden="1"/>
    </xf>
    <xf numFmtId="167" fontId="43" fillId="0" borderId="58" xfId="0" applyFont="1" applyFill="1" applyBorder="1" applyProtection="1">
      <protection hidden="1"/>
    </xf>
    <xf numFmtId="167" fontId="43" fillId="0" borderId="11" xfId="0" applyFont="1" applyFill="1" applyBorder="1" applyProtection="1">
      <protection hidden="1"/>
    </xf>
    <xf numFmtId="0" fontId="8" fillId="0" borderId="2" xfId="0" applyNumberFormat="1" applyFont="1" applyFill="1" applyBorder="1" applyProtection="1">
      <protection hidden="1"/>
    </xf>
    <xf numFmtId="0" fontId="8" fillId="0" borderId="0" xfId="0" applyNumberFormat="1" applyFont="1" applyFill="1" applyProtection="1">
      <protection hidden="1"/>
    </xf>
    <xf numFmtId="167" fontId="43" fillId="0" borderId="71" xfId="0" applyFont="1" applyFill="1" applyBorder="1" applyProtection="1">
      <protection hidden="1"/>
    </xf>
    <xf numFmtId="167" fontId="43" fillId="0" borderId="72" xfId="0" applyFont="1" applyFill="1" applyBorder="1" applyProtection="1">
      <protection hidden="1"/>
    </xf>
    <xf numFmtId="167" fontId="0" fillId="0" borderId="7" xfId="0" applyFill="1" applyBorder="1" applyAlignment="1" applyProtection="1">
      <alignment horizontal="left"/>
      <protection hidden="1"/>
    </xf>
    <xf numFmtId="167" fontId="0" fillId="0" borderId="8" xfId="0" applyFill="1" applyBorder="1" applyAlignment="1" applyProtection="1">
      <alignment horizontal="left"/>
      <protection hidden="1"/>
    </xf>
    <xf numFmtId="175" fontId="43" fillId="0" borderId="73" xfId="0" applyNumberFormat="1" applyFont="1" applyFill="1" applyBorder="1" applyProtection="1">
      <protection hidden="1"/>
    </xf>
    <xf numFmtId="175" fontId="43" fillId="0" borderId="9" xfId="0" applyNumberFormat="1" applyFont="1" applyFill="1" applyBorder="1" applyProtection="1">
      <protection hidden="1"/>
    </xf>
    <xf numFmtId="175" fontId="0" fillId="0" borderId="31" xfId="4" applyNumberFormat="1" applyFont="1" applyFill="1" applyBorder="1" applyAlignment="1" applyProtection="1">
      <alignment horizontal="center"/>
      <protection locked="0"/>
    </xf>
    <xf numFmtId="167" fontId="86" fillId="2" borderId="31" xfId="3" applyFont="1" applyBorder="1" applyAlignment="1">
      <alignment horizontal="center" vertical="center"/>
    </xf>
    <xf numFmtId="0" fontId="61" fillId="2" borderId="0" xfId="0" quotePrefix="1" applyNumberFormat="1" applyFont="1" applyProtection="1">
      <protection hidden="1"/>
    </xf>
    <xf numFmtId="185" fontId="7" fillId="3" borderId="43" xfId="0" applyNumberFormat="1" applyFont="1" applyFill="1" applyBorder="1" applyAlignment="1" applyProtection="1">
      <alignment horizontal="center"/>
      <protection hidden="1"/>
    </xf>
    <xf numFmtId="185" fontId="7" fillId="3" borderId="0" xfId="0" applyNumberFormat="1" applyFont="1" applyFill="1" applyAlignment="1" applyProtection="1">
      <alignment horizontal="center"/>
      <protection hidden="1"/>
    </xf>
    <xf numFmtId="185" fontId="7" fillId="3" borderId="6" xfId="0" applyNumberFormat="1" applyFont="1" applyFill="1" applyBorder="1" applyAlignment="1" applyProtection="1">
      <alignment horizontal="center"/>
      <protection hidden="1"/>
    </xf>
    <xf numFmtId="167" fontId="0" fillId="7" borderId="105" xfId="0" applyFill="1" applyBorder="1" applyAlignment="1">
      <alignment horizontal="left" indent="1"/>
    </xf>
    <xf numFmtId="167" fontId="0" fillId="7" borderId="105" xfId="0" applyFill="1" applyBorder="1"/>
    <xf numFmtId="167" fontId="80" fillId="0" borderId="12" xfId="0" applyFont="1" applyFill="1" applyBorder="1" applyAlignment="1" applyProtection="1">
      <alignment horizontal="left" indent="1"/>
      <protection hidden="1"/>
    </xf>
    <xf numFmtId="167" fontId="80" fillId="0" borderId="89" xfId="0" applyFont="1" applyFill="1" applyBorder="1" applyAlignment="1" applyProtection="1">
      <alignment horizontal="right" vertical="center"/>
      <protection hidden="1"/>
    </xf>
    <xf numFmtId="167" fontId="80" fillId="0" borderId="106" xfId="0" applyFont="1" applyFill="1" applyBorder="1" applyAlignment="1" applyProtection="1">
      <alignment horizontal="right" vertical="center"/>
      <protection hidden="1"/>
    </xf>
    <xf numFmtId="167" fontId="78" fillId="8" borderId="4" xfId="0" applyFont="1" applyFill="1" applyBorder="1" applyProtection="1">
      <protection hidden="1"/>
    </xf>
    <xf numFmtId="167" fontId="0" fillId="3" borderId="2" xfId="0" applyFill="1" applyBorder="1" applyAlignment="1" applyProtection="1">
      <alignment horizontal="left" vertical="center" indent="1"/>
      <protection hidden="1"/>
    </xf>
    <xf numFmtId="3" fontId="45" fillId="0" borderId="41" xfId="4" applyNumberFormat="1" applyFont="1" applyFill="1" applyBorder="1" applyAlignment="1" applyProtection="1">
      <alignment horizontal="center" vertical="center"/>
      <protection locked="0"/>
    </xf>
    <xf numFmtId="3" fontId="45" fillId="0" borderId="43" xfId="4" applyNumberFormat="1" applyFont="1" applyFill="1" applyBorder="1" applyAlignment="1" applyProtection="1">
      <alignment horizontal="center" vertical="center"/>
      <protection locked="0"/>
    </xf>
    <xf numFmtId="3" fontId="45" fillId="0" borderId="45" xfId="4" applyNumberFormat="1" applyFont="1" applyFill="1" applyBorder="1" applyAlignment="1" applyProtection="1">
      <alignment horizontal="center" vertical="center"/>
      <protection locked="0"/>
    </xf>
    <xf numFmtId="179" fontId="46" fillId="3" borderId="41" xfId="0" applyNumberFormat="1" applyFont="1" applyFill="1" applyBorder="1" applyAlignment="1" applyProtection="1">
      <alignment horizontal="center"/>
      <protection hidden="1"/>
    </xf>
    <xf numFmtId="166" fontId="45" fillId="0" borderId="41" xfId="0" applyNumberFormat="1" applyFont="1" applyFill="1" applyBorder="1" applyAlignment="1" applyProtection="1">
      <alignment horizontal="right" vertical="center"/>
      <protection locked="0"/>
    </xf>
    <xf numFmtId="166" fontId="45" fillId="0" borderId="43" xfId="0" applyNumberFormat="1" applyFont="1" applyFill="1" applyBorder="1" applyAlignment="1" applyProtection="1">
      <alignment horizontal="right" vertical="center"/>
      <protection locked="0"/>
    </xf>
    <xf numFmtId="166" fontId="46" fillId="0" borderId="107" xfId="0" applyNumberFormat="1" applyFont="1" applyFill="1" applyBorder="1" applyAlignment="1" applyProtection="1">
      <alignment horizontal="center" vertical="center"/>
      <protection locked="0"/>
    </xf>
    <xf numFmtId="167" fontId="0" fillId="2" borderId="0" xfId="0" applyAlignment="1">
      <alignment horizontal="centerContinuous"/>
    </xf>
    <xf numFmtId="167" fontId="85" fillId="2" borderId="0" xfId="0" applyFont="1"/>
    <xf numFmtId="167" fontId="0" fillId="8" borderId="0" xfId="0" applyFill="1" applyProtection="1">
      <protection hidden="1"/>
    </xf>
    <xf numFmtId="167" fontId="81" fillId="8" borderId="0" xfId="0" applyFont="1" applyFill="1"/>
    <xf numFmtId="167" fontId="87" fillId="8" borderId="0" xfId="0" applyFont="1" applyFill="1" applyAlignment="1" applyProtection="1">
      <alignment wrapText="1"/>
      <protection hidden="1"/>
    </xf>
    <xf numFmtId="167" fontId="0" fillId="8" borderId="0" xfId="0" applyFill="1"/>
    <xf numFmtId="167" fontId="46" fillId="3" borderId="6" xfId="0" applyFont="1" applyFill="1" applyBorder="1" applyAlignment="1" applyProtection="1">
      <alignment horizontal="left"/>
      <protection hidden="1"/>
    </xf>
    <xf numFmtId="167" fontId="46" fillId="3" borderId="11" xfId="0" applyFont="1" applyFill="1" applyBorder="1" applyAlignment="1" applyProtection="1">
      <alignment horizontal="left"/>
      <protection hidden="1"/>
    </xf>
    <xf numFmtId="167" fontId="46" fillId="3" borderId="0" xfId="0" applyFont="1" applyFill="1" applyAlignment="1" applyProtection="1">
      <alignment horizontal="left"/>
      <protection hidden="1"/>
    </xf>
    <xf numFmtId="167" fontId="0" fillId="3" borderId="2" xfId="0" applyFill="1" applyBorder="1" applyAlignment="1" applyProtection="1">
      <alignment horizontal="left" vertical="center" indent="3"/>
      <protection hidden="1"/>
    </xf>
    <xf numFmtId="167" fontId="0" fillId="3" borderId="12" xfId="0" applyFill="1" applyBorder="1" applyAlignment="1" applyProtection="1">
      <alignment horizontal="left" vertical="center" indent="3"/>
      <protection hidden="1"/>
    </xf>
    <xf numFmtId="167" fontId="0" fillId="3" borderId="108" xfId="0" applyFill="1" applyBorder="1" applyAlignment="1" applyProtection="1">
      <alignment horizontal="left" vertical="center" indent="1"/>
      <protection hidden="1"/>
    </xf>
    <xf numFmtId="167" fontId="45" fillId="3" borderId="109" xfId="0" applyFont="1" applyFill="1" applyBorder="1" applyAlignment="1" applyProtection="1">
      <alignment horizontal="left"/>
      <protection hidden="1"/>
    </xf>
    <xf numFmtId="167" fontId="46" fillId="3" borderId="109" xfId="0" applyFont="1" applyFill="1" applyBorder="1" applyAlignment="1" applyProtection="1">
      <alignment horizontal="left"/>
      <protection hidden="1"/>
    </xf>
    <xf numFmtId="166" fontId="45" fillId="0" borderId="110" xfId="0" applyNumberFormat="1" applyFont="1" applyFill="1" applyBorder="1" applyAlignment="1" applyProtection="1">
      <alignment horizontal="right" vertical="center"/>
      <protection locked="0"/>
    </xf>
    <xf numFmtId="166" fontId="45" fillId="0" borderId="109" xfId="0" applyNumberFormat="1" applyFont="1" applyFill="1" applyBorder="1" applyAlignment="1" applyProtection="1">
      <alignment horizontal="right" vertical="center"/>
      <protection locked="0"/>
    </xf>
    <xf numFmtId="166" fontId="45" fillId="0" borderId="111" xfId="0" applyNumberFormat="1" applyFont="1" applyFill="1" applyBorder="1" applyAlignment="1" applyProtection="1">
      <alignment horizontal="right" vertical="center"/>
      <protection locked="0"/>
    </xf>
    <xf numFmtId="167" fontId="37" fillId="2" borderId="0" xfId="0" applyFont="1" applyAlignment="1">
      <alignment horizontal="centerContinuous" vertical="center"/>
    </xf>
    <xf numFmtId="167" fontId="38" fillId="2" borderId="0" xfId="0" applyFont="1" applyAlignment="1">
      <alignment horizontal="centerContinuous" vertical="center"/>
    </xf>
    <xf numFmtId="167" fontId="39" fillId="2" borderId="0" xfId="0" applyFont="1" applyAlignment="1">
      <alignment horizontal="centerContinuous" vertical="center"/>
    </xf>
    <xf numFmtId="167" fontId="0" fillId="3" borderId="0" xfId="0" applyFill="1" applyAlignment="1" applyProtection="1">
      <alignment horizontal="left" vertical="center" indent="1"/>
      <protection hidden="1"/>
    </xf>
    <xf numFmtId="167" fontId="0" fillId="0" borderId="15" xfId="0" applyFill="1" applyBorder="1" applyAlignment="1" applyProtection="1">
      <alignment horizontal="center" vertical="center"/>
      <protection locked="0"/>
    </xf>
    <xf numFmtId="167" fontId="88" fillId="8" borderId="0" xfId="0" applyFont="1" applyFill="1"/>
    <xf numFmtId="164" fontId="89" fillId="2" borderId="38" xfId="0" applyNumberFormat="1" applyFont="1" applyBorder="1" applyAlignment="1" applyProtection="1">
      <alignment horizontal="center" wrapText="1"/>
      <protection hidden="1"/>
    </xf>
    <xf numFmtId="10" fontId="11" fillId="0" borderId="15" xfId="0" applyNumberFormat="1" applyFont="1" applyFill="1" applyBorder="1" applyAlignment="1" applyProtection="1">
      <alignment horizontal="center"/>
      <protection locked="0"/>
    </xf>
    <xf numFmtId="167" fontId="88" fillId="9" borderId="0" xfId="0" applyFont="1" applyFill="1" applyAlignment="1">
      <alignment horizontal="left"/>
    </xf>
    <xf numFmtId="167" fontId="90" fillId="2" borderId="0" xfId="3" applyFont="1" applyFill="1" applyBorder="1" applyProtection="1">
      <protection hidden="1"/>
    </xf>
    <xf numFmtId="175" fontId="11" fillId="0" borderId="31" xfId="4" applyNumberFormat="1" applyFont="1" applyFill="1" applyBorder="1" applyAlignment="1" applyProtection="1">
      <protection locked="0"/>
    </xf>
    <xf numFmtId="167" fontId="88" fillId="10" borderId="0" xfId="0" applyFont="1" applyFill="1"/>
    <xf numFmtId="167" fontId="88" fillId="10" borderId="0" xfId="0" applyFont="1" applyFill="1" applyAlignment="1">
      <alignment horizontal="left"/>
    </xf>
    <xf numFmtId="167" fontId="88" fillId="10" borderId="0" xfId="0" applyFont="1" applyFill="1" applyAlignment="1">
      <alignment horizontal="left" indent="1"/>
    </xf>
    <xf numFmtId="167" fontId="92" fillId="10" borderId="112" xfId="0" applyFont="1" applyFill="1" applyBorder="1" applyAlignment="1">
      <alignment horizontal="left" vertical="center"/>
    </xf>
    <xf numFmtId="167" fontId="92" fillId="10" borderId="113" xfId="0" applyFont="1" applyFill="1" applyBorder="1" applyAlignment="1">
      <alignment horizontal="left" vertical="center" indent="1"/>
    </xf>
    <xf numFmtId="167" fontId="93" fillId="10" borderId="112" xfId="0" applyFont="1" applyFill="1" applyBorder="1" applyAlignment="1">
      <alignment horizontal="left" vertical="center"/>
    </xf>
    <xf numFmtId="167" fontId="93" fillId="10" borderId="113" xfId="0" applyFont="1" applyFill="1" applyBorder="1" applyAlignment="1">
      <alignment horizontal="left" vertical="center" indent="1"/>
    </xf>
    <xf numFmtId="167" fontId="93" fillId="10" borderId="114" xfId="0" applyFont="1" applyFill="1" applyBorder="1" applyAlignment="1">
      <alignment horizontal="left" vertical="center" indent="1"/>
    </xf>
    <xf numFmtId="167" fontId="0" fillId="10" borderId="0" xfId="0" applyFill="1" applyProtection="1">
      <protection hidden="1"/>
    </xf>
    <xf numFmtId="167" fontId="0" fillId="10" borderId="61" xfId="0" applyFill="1" applyBorder="1" applyProtection="1">
      <protection hidden="1"/>
    </xf>
    <xf numFmtId="167" fontId="0" fillId="10" borderId="0" xfId="0" applyFill="1"/>
    <xf numFmtId="167" fontId="73" fillId="10" borderId="0" xfId="0" applyFont="1" applyFill="1"/>
    <xf numFmtId="164" fontId="3" fillId="10" borderId="0" xfId="0" applyNumberFormat="1" applyFont="1" applyFill="1" applyProtection="1">
      <protection hidden="1"/>
    </xf>
    <xf numFmtId="167" fontId="18" fillId="3" borderId="8" xfId="0" applyFont="1" applyFill="1" applyBorder="1" applyAlignment="1" applyProtection="1">
      <alignment horizontal="left" vertical="center"/>
      <protection hidden="1"/>
    </xf>
    <xf numFmtId="167" fontId="16" fillId="2" borderId="0" xfId="0" applyFont="1" applyAlignment="1" applyProtection="1">
      <alignment horizontal="left" vertical="center"/>
      <protection hidden="1"/>
    </xf>
    <xf numFmtId="167" fontId="93" fillId="10" borderId="115" xfId="0" applyFont="1" applyFill="1" applyBorder="1" applyAlignment="1">
      <alignment horizontal="left" vertical="center"/>
    </xf>
    <xf numFmtId="167" fontId="94" fillId="10" borderId="116" xfId="0" applyFont="1" applyFill="1" applyBorder="1" applyAlignment="1">
      <alignment horizontal="left" vertical="center" indent="1"/>
    </xf>
    <xf numFmtId="167" fontId="93" fillId="10" borderId="116" xfId="0" applyFont="1" applyFill="1" applyBorder="1" applyAlignment="1">
      <alignment horizontal="left" vertical="center" indent="1"/>
    </xf>
    <xf numFmtId="167" fontId="93" fillId="10" borderId="117" xfId="0" applyFont="1" applyFill="1" applyBorder="1" applyAlignment="1">
      <alignment horizontal="left" vertical="center" indent="1"/>
    </xf>
    <xf numFmtId="167" fontId="94" fillId="10" borderId="117" xfId="0" applyFont="1" applyFill="1" applyBorder="1" applyAlignment="1">
      <alignment horizontal="left" vertical="center" indent="1"/>
    </xf>
    <xf numFmtId="167" fontId="92" fillId="10" borderId="118" xfId="0" applyFont="1" applyFill="1" applyBorder="1" applyAlignment="1">
      <alignment horizontal="left" vertical="center"/>
    </xf>
    <xf numFmtId="167" fontId="95" fillId="10" borderId="119" xfId="0" applyFont="1" applyFill="1" applyBorder="1" applyAlignment="1">
      <alignment horizontal="left" vertical="center" indent="1"/>
    </xf>
    <xf numFmtId="167" fontId="92" fillId="10" borderId="119" xfId="0" applyFont="1" applyFill="1" applyBorder="1" applyAlignment="1">
      <alignment horizontal="left" vertical="center" indent="1"/>
    </xf>
    <xf numFmtId="167" fontId="92" fillId="10" borderId="120" xfId="0" applyFont="1" applyFill="1" applyBorder="1" applyAlignment="1">
      <alignment horizontal="left" vertical="center" indent="1"/>
    </xf>
    <xf numFmtId="167" fontId="95" fillId="10" borderId="120" xfId="0" applyFont="1" applyFill="1" applyBorder="1" applyAlignment="1">
      <alignment horizontal="left" vertical="center" indent="1"/>
    </xf>
    <xf numFmtId="167" fontId="96" fillId="10" borderId="121" xfId="0" applyFont="1" applyFill="1" applyBorder="1" applyAlignment="1">
      <alignment horizontal="center" vertical="center"/>
    </xf>
    <xf numFmtId="167" fontId="8" fillId="2" borderId="0" xfId="0" applyFont="1" applyAlignment="1">
      <alignment vertical="center"/>
    </xf>
    <xf numFmtId="167" fontId="91" fillId="10" borderId="121" xfId="0" applyFont="1" applyFill="1" applyBorder="1" applyAlignment="1">
      <alignment horizontal="center" vertical="center"/>
    </xf>
    <xf numFmtId="9" fontId="36" fillId="3" borderId="9" xfId="0" applyNumberFormat="1" applyFont="1" applyFill="1" applyBorder="1" applyProtection="1">
      <protection hidden="1"/>
    </xf>
    <xf numFmtId="171" fontId="97" fillId="0" borderId="23" xfId="4" applyNumberFormat="1" applyFont="1" applyFill="1" applyBorder="1" applyAlignment="1" applyProtection="1">
      <alignment horizontal="center"/>
      <protection locked="0"/>
    </xf>
    <xf numFmtId="171" fontId="97" fillId="0" borderId="15" xfId="4" applyNumberFormat="1" applyFont="1" applyFill="1" applyBorder="1" applyAlignment="1" applyProtection="1">
      <alignment horizontal="center"/>
      <protection locked="0"/>
    </xf>
    <xf numFmtId="171" fontId="97" fillId="0" borderId="16" xfId="4" applyNumberFormat="1" applyFont="1" applyFill="1" applyBorder="1" applyAlignment="1" applyProtection="1">
      <alignment horizontal="center"/>
      <protection locked="0"/>
    </xf>
    <xf numFmtId="164" fontId="89" fillId="2" borderId="54" xfId="0" applyNumberFormat="1" applyFont="1" applyBorder="1" applyAlignment="1" applyProtection="1">
      <alignment horizontal="center"/>
      <protection hidden="1"/>
    </xf>
    <xf numFmtId="167" fontId="8" fillId="2" borderId="122" xfId="0" applyFont="1" applyBorder="1" applyAlignment="1" applyProtection="1">
      <alignment horizontal="left"/>
      <protection hidden="1"/>
    </xf>
    <xf numFmtId="167" fontId="0" fillId="0" borderId="48" xfId="0" applyFill="1" applyBorder="1" applyAlignment="1">
      <alignment horizontal="left" indent="2"/>
    </xf>
    <xf numFmtId="167" fontId="92" fillId="10" borderId="0" xfId="0" applyFont="1" applyFill="1" applyAlignment="1">
      <alignment horizontal="left" vertical="center" indent="1"/>
    </xf>
    <xf numFmtId="167" fontId="11" fillId="2" borderId="0" xfId="0" applyFont="1" applyAlignment="1" applyProtection="1">
      <alignment horizontal="center"/>
      <protection hidden="1"/>
    </xf>
    <xf numFmtId="167" fontId="22" fillId="2" borderId="4" xfId="0" applyFont="1" applyBorder="1" applyAlignment="1" applyProtection="1">
      <alignment horizontal="center" wrapText="1"/>
      <protection hidden="1"/>
    </xf>
    <xf numFmtId="167" fontId="22" fillId="2" borderId="0" xfId="0" applyFont="1" applyAlignment="1" applyProtection="1">
      <alignment horizontal="center" wrapText="1"/>
      <protection hidden="1"/>
    </xf>
    <xf numFmtId="49" fontId="0" fillId="0" borderId="12" xfId="0" applyNumberFormat="1" applyFill="1" applyBorder="1" applyAlignment="1" applyProtection="1">
      <alignment horizontal="left" vertical="center" wrapText="1"/>
      <protection locked="0"/>
    </xf>
    <xf numFmtId="167" fontId="0" fillId="2" borderId="11" xfId="0" applyBorder="1" applyAlignment="1" applyProtection="1">
      <alignment horizontal="left" vertical="center" wrapText="1"/>
      <protection locked="0"/>
    </xf>
    <xf numFmtId="167" fontId="0" fillId="0" borderId="2" xfId="0" applyFill="1" applyBorder="1" applyAlignment="1" applyProtection="1">
      <alignment horizontal="left" vertical="center" wrapText="1"/>
      <protection locked="0"/>
    </xf>
    <xf numFmtId="167" fontId="0" fillId="2" borderId="6" xfId="0" applyBorder="1" applyAlignment="1" applyProtection="1">
      <alignment horizontal="left" vertical="center" wrapText="1"/>
      <protection locked="0"/>
    </xf>
    <xf numFmtId="167" fontId="0" fillId="0" borderId="7" xfId="0" applyFill="1" applyBorder="1" applyAlignment="1" applyProtection="1">
      <alignment horizontal="left" vertical="center" wrapText="1"/>
      <protection locked="0"/>
    </xf>
    <xf numFmtId="167" fontId="0" fillId="2" borderId="9" xfId="0"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167" fontId="0" fillId="2" borderId="5" xfId="0" applyBorder="1" applyAlignment="1" applyProtection="1">
      <alignment horizontal="left" vertical="center" wrapText="1"/>
      <protection locked="0"/>
    </xf>
    <xf numFmtId="167" fontId="0" fillId="0" borderId="3" xfId="0" applyFill="1" applyBorder="1" applyAlignment="1" applyProtection="1">
      <alignment horizontal="left" vertical="center" wrapText="1"/>
      <protection locked="0"/>
    </xf>
    <xf numFmtId="167" fontId="98" fillId="2" borderId="0" xfId="0" applyFont="1" applyAlignment="1" applyProtection="1">
      <alignment horizontal="center" vertical="center" wrapText="1"/>
      <protection hidden="1"/>
    </xf>
    <xf numFmtId="167" fontId="98" fillId="2" borderId="10" xfId="0" applyFont="1" applyBorder="1" applyAlignment="1" applyProtection="1">
      <alignment horizontal="center" vertical="center" wrapText="1"/>
      <protection hidden="1"/>
    </xf>
    <xf numFmtId="167" fontId="11" fillId="0" borderId="2" xfId="0" applyFont="1" applyFill="1" applyBorder="1" applyAlignment="1" applyProtection="1">
      <alignment horizontal="left" indent="2"/>
      <protection locked="0"/>
    </xf>
    <xf numFmtId="167" fontId="0" fillId="2" borderId="0" xfId="0" applyAlignment="1" applyProtection="1">
      <alignment horizontal="left" indent="2"/>
      <protection locked="0"/>
    </xf>
    <xf numFmtId="167" fontId="0" fillId="0" borderId="48" xfId="0" applyFill="1" applyBorder="1" applyAlignment="1" applyProtection="1">
      <alignment horizontal="left" indent="2"/>
      <protection locked="0"/>
    </xf>
    <xf numFmtId="167" fontId="0" fillId="0" borderId="32" xfId="0" applyFill="1" applyBorder="1" applyAlignment="1" applyProtection="1">
      <alignment horizontal="left" indent="2"/>
      <protection locked="0"/>
    </xf>
    <xf numFmtId="167" fontId="0" fillId="0" borderId="0" xfId="0" applyFill="1" applyAlignment="1" applyProtection="1">
      <alignment horizontal="left" indent="2"/>
      <protection locked="0"/>
    </xf>
    <xf numFmtId="167" fontId="60" fillId="2" borderId="6" xfId="0" applyFont="1" applyBorder="1" applyAlignment="1" applyProtection="1">
      <alignment vertical="center" wrapText="1"/>
      <protection hidden="1"/>
    </xf>
    <xf numFmtId="167" fontId="0" fillId="2" borderId="6" xfId="0" applyBorder="1" applyAlignment="1">
      <alignment vertical="center" wrapText="1"/>
    </xf>
    <xf numFmtId="167" fontId="7" fillId="3" borderId="7" xfId="0" applyFont="1" applyFill="1" applyBorder="1" applyAlignment="1" applyProtection="1">
      <alignment horizontal="center" vertical="center" wrapText="1"/>
      <protection hidden="1"/>
    </xf>
    <xf numFmtId="167" fontId="0" fillId="3" borderId="9" xfId="0" applyFill="1" applyBorder="1" applyAlignment="1">
      <alignment vertical="center" wrapText="1"/>
    </xf>
    <xf numFmtId="167" fontId="7" fillId="3" borderId="0" xfId="0" applyFont="1" applyFill="1" applyAlignment="1" applyProtection="1">
      <alignment horizontal="center" wrapText="1"/>
      <protection hidden="1"/>
    </xf>
    <xf numFmtId="167" fontId="0" fillId="2" borderId="46" xfId="0" applyBorder="1" applyAlignment="1">
      <alignment horizontal="center" wrapText="1"/>
    </xf>
    <xf numFmtId="167" fontId="87" fillId="8" borderId="0" xfId="0" applyFont="1" applyFill="1" applyAlignment="1" applyProtection="1">
      <alignment horizontal="center" wrapText="1"/>
      <protection hidden="1"/>
    </xf>
    <xf numFmtId="167" fontId="81" fillId="2" borderId="0" xfId="0" applyFont="1" applyAlignment="1" applyProtection="1">
      <alignment horizontal="center" wrapText="1"/>
      <protection hidden="1"/>
    </xf>
    <xf numFmtId="167" fontId="98" fillId="2" borderId="0" xfId="0" applyFont="1" applyAlignment="1" applyProtection="1">
      <alignment horizontal="center" vertical="center"/>
      <protection hidden="1"/>
    </xf>
    <xf numFmtId="167" fontId="98" fillId="2" borderId="10" xfId="0" applyFont="1" applyBorder="1" applyAlignment="1" applyProtection="1">
      <alignment horizontal="center" vertical="center"/>
      <protection hidden="1"/>
    </xf>
    <xf numFmtId="164" fontId="42" fillId="2" borderId="0" xfId="0" applyNumberFormat="1" applyFont="1" applyProtection="1">
      <protection hidden="1"/>
    </xf>
    <xf numFmtId="164" fontId="23" fillId="2" borderId="0" xfId="0" applyNumberFormat="1" applyFont="1" applyProtection="1">
      <protection hidden="1"/>
    </xf>
    <xf numFmtId="164" fontId="26" fillId="2" borderId="0" xfId="0" applyNumberFormat="1" applyFont="1" applyAlignment="1" applyProtection="1">
      <alignment horizontal="left"/>
      <protection hidden="1"/>
    </xf>
    <xf numFmtId="166" fontId="14" fillId="0" borderId="2" xfId="0" applyNumberFormat="1" applyFont="1" applyFill="1" applyBorder="1" applyAlignment="1" applyProtection="1">
      <alignment vertical="center" wrapText="1"/>
      <protection hidden="1"/>
    </xf>
    <xf numFmtId="167" fontId="11" fillId="0" borderId="0" xfId="0" applyFont="1" applyFill="1" applyAlignment="1" applyProtection="1">
      <alignment vertical="center" wrapText="1"/>
      <protection hidden="1"/>
    </xf>
    <xf numFmtId="167" fontId="45" fillId="2" borderId="0" xfId="0" applyFont="1" applyAlignment="1" applyProtection="1">
      <alignment horizontal="justify" vertical="center" wrapText="1"/>
      <protection hidden="1"/>
    </xf>
  </cellXfs>
  <cellStyles count="6">
    <cellStyle name="Comma" xfId="5" builtinId="3"/>
    <cellStyle name="Comma 2" xfId="1" xr:uid="{00000000-0005-0000-0000-000001000000}"/>
    <cellStyle name="Followed Hyperlink" xfId="2" builtinId="9" customBuiltin="1"/>
    <cellStyle name="Hyperlink" xfId="3" builtinId="8" customBuiltin="1"/>
    <cellStyle name="Normal" xfId="0" builtinId="0" customBuiltin="1"/>
    <cellStyle name="Percent" xfId="4" builtinId="5"/>
  </cellStyles>
  <dxfs count="63">
    <dxf>
      <font>
        <condense val="0"/>
        <extend val="0"/>
        <color indexed="34"/>
      </font>
      <fill>
        <patternFill>
          <bgColor indexed="13"/>
        </patternFill>
      </fill>
      <border>
        <left style="hair">
          <color indexed="64"/>
        </left>
        <right style="hair">
          <color indexed="64"/>
        </right>
        <top style="hair">
          <color indexed="64"/>
        </top>
        <bottom style="hair">
          <color indexed="64"/>
        </bottom>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dxf>
    <dxf>
      <font>
        <condense val="0"/>
        <extend val="0"/>
        <color indexed="9"/>
      </font>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border>
    </dxf>
    <dxf>
      <font>
        <condense val="0"/>
        <extend val="0"/>
        <color indexed="9"/>
      </font>
      <border>
        <left style="thin">
          <color indexed="64"/>
        </left>
        <right style="thin">
          <color indexed="64"/>
        </right>
        <top/>
        <bottom/>
      </border>
    </dxf>
    <dxf>
      <font>
        <condense val="0"/>
        <extend val="0"/>
        <color indexed="9"/>
      </font>
      <border>
        <left style="thin">
          <color indexed="64"/>
        </left>
        <right style="thin">
          <color indexed="64"/>
        </right>
        <top/>
        <bottom/>
      </border>
    </dxf>
    <dxf>
      <font>
        <condense val="0"/>
        <extend val="0"/>
        <color indexed="9"/>
      </font>
      <border>
        <left style="thin">
          <color indexed="64"/>
        </left>
        <right style="thin">
          <color indexed="64"/>
        </right>
        <top/>
        <bottom/>
      </border>
    </dxf>
    <dxf>
      <font>
        <condense val="0"/>
        <extend val="0"/>
        <color indexed="9"/>
      </font>
    </dxf>
    <dxf>
      <font>
        <condense val="0"/>
        <extend val="0"/>
        <color indexed="9"/>
      </font>
      <border>
        <left style="thin">
          <color indexed="64"/>
        </left>
        <right style="thin">
          <color indexed="64"/>
        </right>
        <top style="thin">
          <color indexed="64"/>
        </top>
        <bottom style="thin">
          <color indexed="64"/>
        </bottom>
      </border>
    </dxf>
    <dxf>
      <font>
        <condense val="0"/>
        <extend val="0"/>
        <color indexed="9"/>
      </font>
      <border>
        <left style="thin">
          <color indexed="64"/>
        </left>
        <right style="thin">
          <color indexed="64"/>
        </right>
        <top style="thin">
          <color indexed="64"/>
        </top>
        <bottom style="thin">
          <color indexed="64"/>
        </bottom>
      </border>
    </dxf>
    <dxf>
      <font>
        <condense val="0"/>
        <extend val="0"/>
        <color indexed="9"/>
      </font>
    </dxf>
    <dxf>
      <font>
        <condense val="0"/>
        <extend val="0"/>
        <color indexed="9"/>
      </font>
      <border>
        <left style="thin">
          <color indexed="64"/>
        </left>
        <right style="thin">
          <color indexed="64"/>
        </right>
        <top/>
        <bottom/>
      </border>
    </dxf>
    <dxf>
      <font>
        <condense val="0"/>
        <extend val="0"/>
        <color indexed="9"/>
      </font>
      <border>
        <left style="thin">
          <color indexed="64"/>
        </left>
        <right style="thin">
          <color indexed="64"/>
        </right>
        <top style="thin">
          <color indexed="64"/>
        </top>
        <bottom style="thin">
          <color indexed="64"/>
        </bottom>
      </border>
    </dxf>
    <dxf>
      <font>
        <condense val="0"/>
        <extend val="0"/>
        <color indexed="9"/>
      </font>
      <border>
        <left style="thin">
          <color indexed="64"/>
        </left>
        <right style="thin">
          <color indexed="64"/>
        </right>
        <top style="thin">
          <color indexed="64"/>
        </top>
        <bottom style="thin">
          <color indexed="64"/>
        </bottom>
      </border>
    </dxf>
    <dxf>
      <font>
        <condense val="0"/>
        <extend val="0"/>
        <color indexed="9"/>
      </font>
    </dxf>
    <dxf>
      <font>
        <condense val="0"/>
        <extend val="0"/>
        <color indexed="9"/>
      </font>
      <border>
        <left style="thin">
          <color indexed="64"/>
        </left>
        <right style="thin">
          <color indexed="64"/>
        </right>
        <top/>
        <bottom/>
      </border>
    </dxf>
    <dxf>
      <font>
        <condense val="0"/>
        <extend val="0"/>
        <color indexed="9"/>
      </font>
      <border>
        <left style="thin">
          <color indexed="64"/>
        </left>
        <right style="thin">
          <color indexed="64"/>
        </right>
        <top style="thin">
          <color indexed="64"/>
        </top>
        <bottom style="thin">
          <color indexed="64"/>
        </bottom>
      </border>
    </dxf>
    <dxf>
      <font>
        <condense val="0"/>
        <extend val="0"/>
        <color indexed="9"/>
      </font>
      <border>
        <left style="thin">
          <color indexed="64"/>
        </left>
        <right style="thin">
          <color indexed="64"/>
        </right>
        <top style="thin">
          <color indexed="64"/>
        </top>
        <bottom style="thin">
          <color indexed="64"/>
        </bottom>
      </border>
    </dxf>
    <dxf>
      <fill>
        <patternFill>
          <bgColor rgb="FFFFFFCC"/>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border>
        <vertical/>
        <horizontal/>
      </border>
    </dxf>
    <dxf>
      <font>
        <color theme="0"/>
      </font>
      <fill>
        <patternFill patternType="solid">
          <bgColor theme="0"/>
        </patternFill>
      </fill>
      <border>
        <left/>
        <right/>
        <top/>
        <bottom/>
      </border>
    </dxf>
    <dxf>
      <font>
        <b val="0"/>
        <i val="0"/>
        <color rgb="FF0070C0"/>
      </font>
      <fill>
        <patternFill patternType="none">
          <bgColor auto="1"/>
        </patternFill>
      </fill>
      <border>
        <vertical/>
        <horizontal/>
      </border>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theme="9" tint="0.39994506668294322"/>
        </patternFill>
      </fill>
    </dxf>
    <dxf>
      <fill>
        <patternFill>
          <bgColor rgb="FFFFFFCC"/>
        </patternFill>
      </fill>
    </dxf>
    <dxf>
      <fill>
        <patternFill>
          <bgColor theme="9" tint="0.39994506668294322"/>
        </patternFill>
      </fill>
    </dxf>
    <dxf>
      <font>
        <color rgb="FFC00000"/>
      </font>
    </dxf>
    <dxf>
      <font>
        <condense val="0"/>
        <extend val="0"/>
        <color indexed="9"/>
      </font>
      <fill>
        <patternFill>
          <bgColor indexed="9"/>
        </patternFill>
      </fill>
    </dxf>
    <dxf>
      <font>
        <b/>
        <i val="0"/>
        <condense val="0"/>
        <extend val="0"/>
        <color indexed="10"/>
      </font>
    </dxf>
    <dxf>
      <fill>
        <patternFill>
          <bgColor indexed="26"/>
        </patternFill>
      </fill>
      <border>
        <left style="thin">
          <color indexed="55"/>
        </left>
        <right style="thin">
          <color indexed="55"/>
        </right>
        <top style="thin">
          <color indexed="55"/>
        </top>
        <bottom style="thin">
          <color indexed="55"/>
        </bottom>
      </border>
    </dxf>
    <dxf>
      <font>
        <color rgb="FFFF0000"/>
      </font>
    </dxf>
    <dxf>
      <font>
        <color rgb="FFFF0000"/>
      </font>
    </dxf>
    <dxf>
      <font>
        <b/>
        <i val="0"/>
        <color rgb="FF00B05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3A7FC1"/>
      <rgbColor rgb="00FFFF00"/>
      <rgbColor rgb="00FF00FF"/>
      <rgbColor rgb="0000FFFF"/>
      <rgbColor rgb="00800000"/>
      <rgbColor rgb="00008000"/>
      <rgbColor rgb="00000080"/>
      <rgbColor rgb="00808000"/>
      <rgbColor rgb="00800080"/>
      <rgbColor rgb="00008080"/>
      <rgbColor rgb="00F3F4FF"/>
      <rgbColor rgb="00666666"/>
      <rgbColor rgb="009999FF"/>
      <rgbColor rgb="00993366"/>
      <rgbColor rgb="00FFFFE1"/>
      <rgbColor rgb="00ECF4FE"/>
      <rgbColor rgb="00660066"/>
      <rgbColor rgb="00FF8080"/>
      <rgbColor rgb="000066CC"/>
      <rgbColor rgb="00F4FFEF"/>
      <rgbColor rgb="00000080"/>
      <rgbColor rgb="00FF00FF"/>
      <rgbColor rgb="00FFFF00"/>
      <rgbColor rgb="0000FFFF"/>
      <rgbColor rgb="00800080"/>
      <rgbColor rgb="00800000"/>
      <rgbColor rgb="00008080"/>
      <rgbColor rgb="000000FF"/>
      <rgbColor rgb="0000CCFF"/>
      <rgbColor rgb="00ECF4FE"/>
      <rgbColor rgb="00ACFEC0"/>
      <rgbColor rgb="00B5E9B6"/>
      <rgbColor rgb="0099CCFF"/>
      <rgbColor rgb="00FF99CC"/>
      <rgbColor rgb="00E2E2E2"/>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969696"/>
      <color rgb="FF993300"/>
      <color rgb="FF212121"/>
      <color rgb="FFF6E6E6"/>
      <color rgb="FF963634"/>
      <color rgb="FF85CBFF"/>
      <color rgb="FF01437F"/>
      <color rgb="FFF0F8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P$1" lockText="1" noThreeD="1"/>
</file>

<file path=xl/ctrlProps/ctrlProp10.xml><?xml version="1.0" encoding="utf-8"?>
<formControlPr xmlns="http://schemas.microsoft.com/office/spreadsheetml/2009/9/main" objectType="CheckBox" fmlaLink="$X$1" lockText="1" noThreeD="1"/>
</file>

<file path=xl/ctrlProps/ctrlProp2.xml><?xml version="1.0" encoding="utf-8"?>
<formControlPr xmlns="http://schemas.microsoft.com/office/spreadsheetml/2009/9/main" objectType="CheckBox" fmlaLink="$X$1" lockText="1" noThreeD="1"/>
</file>

<file path=xl/ctrlProps/ctrlProp3.xml><?xml version="1.0" encoding="utf-8"?>
<formControlPr xmlns="http://schemas.microsoft.com/office/spreadsheetml/2009/9/main" objectType="Drop" dropStyle="combo" dx="20" fmlaLink="$1:$1048576" fmlaRange="$N$23" noThreeD="1" sel="0" val="0"/>
</file>

<file path=xl/ctrlProps/ctrlProp4.xml><?xml version="1.0" encoding="utf-8"?>
<formControlPr xmlns="http://schemas.microsoft.com/office/spreadsheetml/2009/9/main" objectType="CheckBox" fmlaLink="$X$1" lockText="1" noThreeD="1"/>
</file>

<file path=xl/ctrlProps/ctrlProp5.xml><?xml version="1.0" encoding="utf-8"?>
<formControlPr xmlns="http://schemas.microsoft.com/office/spreadsheetml/2009/9/main" objectType="Drop" dropStyle="combo" dx="20" fmlaLink="$1:$1048576" fmlaRange="$N$25" noThreeD="1" sel="0" val="0"/>
</file>

<file path=xl/ctrlProps/ctrlProp6.xml><?xml version="1.0" encoding="utf-8"?>
<formControlPr xmlns="http://schemas.microsoft.com/office/spreadsheetml/2009/9/main" objectType="CheckBox" fmlaLink="$X$1" lockText="1" noThreeD="1"/>
</file>

<file path=xl/ctrlProps/ctrlProp7.xml><?xml version="1.0" encoding="utf-8"?>
<formControlPr xmlns="http://schemas.microsoft.com/office/spreadsheetml/2009/9/main" objectType="Drop" dropStyle="combo" dx="20" fmlaLink="$1:$1048576" fmlaRange="$N$25" noThreeD="1" sel="0" val="0"/>
</file>

<file path=xl/ctrlProps/ctrlProp8.xml><?xml version="1.0" encoding="utf-8"?>
<formControlPr xmlns="http://schemas.microsoft.com/office/spreadsheetml/2009/9/main" objectType="CheckBox" fmlaLink="$X$1" lockText="1" noThreeD="1"/>
</file>

<file path=xl/ctrlProps/ctrlProp9.xml><?xml version="1.0" encoding="utf-8"?>
<formControlPr xmlns="http://schemas.microsoft.com/office/spreadsheetml/2009/9/main" objectType="Drop" dropStyle="combo" dx="20" fmlaLink="$1:$1048576" fmlaRange="$N$28" noThreeD="1" sel="0" val="0"/>
</file>

<file path=xl/drawings/_rels/drawing10.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5.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1.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8.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2.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6.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3.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7.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4.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6.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5.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6.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1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4.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4.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5.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2.wdp"/><Relationship Id="rId16"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6.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3.wdp"/><Relationship Id="rId16" Type="http://schemas.openxmlformats.org/officeDocument/2006/relationships/image" Target="../media/image8.jpeg"/><Relationship Id="rId1" Type="http://schemas.openxmlformats.org/officeDocument/2006/relationships/image" Target="../media/image7.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7.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3.wdp"/><Relationship Id="rId16" Type="http://schemas.openxmlformats.org/officeDocument/2006/relationships/image" Target="../media/image9.jpeg"/><Relationship Id="rId1" Type="http://schemas.openxmlformats.org/officeDocument/2006/relationships/image" Target="../media/image7.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drawing8.xml.rels><?xml version="1.0" encoding="UTF-8" standalone="yes"?>
<Relationships xmlns="http://schemas.openxmlformats.org/package/2006/relationships"><Relationship Id="rId8" Type="http://schemas.openxmlformats.org/officeDocument/2006/relationships/hyperlink" Target="#NavSchBS"/><Relationship Id="rId13" Type="http://schemas.openxmlformats.org/officeDocument/2006/relationships/hyperlink" Target="#NavSchCFMon"/><Relationship Id="rId3" Type="http://schemas.microsoft.com/office/2007/relationships/hdphoto" Target="../media/hdphoto4.wdp"/><Relationship Id="rId7" Type="http://schemas.openxmlformats.org/officeDocument/2006/relationships/hyperlink" Target="#NavSchInitCosts"/><Relationship Id="rId12" Type="http://schemas.openxmlformats.org/officeDocument/2006/relationships/hyperlink" Target="#NavSchPLSum"/><Relationship Id="rId17" Type="http://schemas.openxmlformats.org/officeDocument/2006/relationships/image" Target="../media/image12.jpeg"/><Relationship Id="rId2" Type="http://schemas.openxmlformats.org/officeDocument/2006/relationships/image" Target="../media/image11.png"/><Relationship Id="rId16" Type="http://schemas.openxmlformats.org/officeDocument/2006/relationships/hyperlink" Target="#Overview!A1"/><Relationship Id="rId1" Type="http://schemas.openxmlformats.org/officeDocument/2006/relationships/image" Target="../media/image10.emf"/><Relationship Id="rId6" Type="http://schemas.openxmlformats.org/officeDocument/2006/relationships/hyperlink" Target="#LocOther"/><Relationship Id="rId11" Type="http://schemas.openxmlformats.org/officeDocument/2006/relationships/hyperlink" Target="#LocSales"/><Relationship Id="rId5" Type="http://schemas.openxmlformats.org/officeDocument/2006/relationships/hyperlink" Target="#LocInitial"/><Relationship Id="rId15" Type="http://schemas.openxmlformats.org/officeDocument/2006/relationships/hyperlink" Target="#LocCosts"/><Relationship Id="rId10" Type="http://schemas.openxmlformats.org/officeDocument/2006/relationships/hyperlink" Target="#NavSchCFsum"/><Relationship Id="rId4" Type="http://schemas.openxmlformats.org/officeDocument/2006/relationships/hyperlink" Target="#LocStoreDetails"/><Relationship Id="rId9" Type="http://schemas.openxmlformats.org/officeDocument/2006/relationships/hyperlink" Target="#NavSchPLMon"/><Relationship Id="rId14" Type="http://schemas.openxmlformats.org/officeDocument/2006/relationships/hyperlink" Target="#NavSchSales"/></Relationships>
</file>

<file path=xl/drawings/_rels/drawing9.xml.rels><?xml version="1.0" encoding="UTF-8" standalone="yes"?>
<Relationships xmlns="http://schemas.openxmlformats.org/package/2006/relationships"><Relationship Id="rId8" Type="http://schemas.openxmlformats.org/officeDocument/2006/relationships/hyperlink" Target="#NavSchPLMon"/><Relationship Id="rId13" Type="http://schemas.openxmlformats.org/officeDocument/2006/relationships/hyperlink" Target="#NavSchSales"/><Relationship Id="rId3" Type="http://schemas.openxmlformats.org/officeDocument/2006/relationships/hyperlink" Target="#LocStoreDetails"/><Relationship Id="rId7" Type="http://schemas.openxmlformats.org/officeDocument/2006/relationships/hyperlink" Target="#NavSchBS"/><Relationship Id="rId12" Type="http://schemas.openxmlformats.org/officeDocument/2006/relationships/hyperlink" Target="#NavSchCFMon"/><Relationship Id="rId2" Type="http://schemas.microsoft.com/office/2007/relationships/hdphoto" Target="../media/hdphoto1.wdp"/><Relationship Id="rId16" Type="http://schemas.openxmlformats.org/officeDocument/2006/relationships/image" Target="../media/image14.jpeg"/><Relationship Id="rId1" Type="http://schemas.openxmlformats.org/officeDocument/2006/relationships/image" Target="../media/image2.png"/><Relationship Id="rId6" Type="http://schemas.openxmlformats.org/officeDocument/2006/relationships/hyperlink" Target="#NavSchInitCosts"/><Relationship Id="rId11" Type="http://schemas.openxmlformats.org/officeDocument/2006/relationships/hyperlink" Target="#NavSchPLSum"/><Relationship Id="rId5" Type="http://schemas.openxmlformats.org/officeDocument/2006/relationships/hyperlink" Target="#LocOther"/><Relationship Id="rId15" Type="http://schemas.openxmlformats.org/officeDocument/2006/relationships/hyperlink" Target="#Overview!A1"/><Relationship Id="rId10" Type="http://schemas.openxmlformats.org/officeDocument/2006/relationships/hyperlink" Target="#LocSales"/><Relationship Id="rId4" Type="http://schemas.openxmlformats.org/officeDocument/2006/relationships/hyperlink" Target="#LocInitial"/><Relationship Id="rId9" Type="http://schemas.openxmlformats.org/officeDocument/2006/relationships/hyperlink" Target="#NavSchCFsum"/><Relationship Id="rId14" Type="http://schemas.openxmlformats.org/officeDocument/2006/relationships/hyperlink" Target="#LocCosts"/></Relationships>
</file>

<file path=xl/drawings/_rels/vmlDrawing7.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8</xdr:col>
      <xdr:colOff>133350</xdr:colOff>
      <xdr:row>2</xdr:row>
      <xdr:rowOff>9525</xdr:rowOff>
    </xdr:from>
    <xdr:to>
      <xdr:col>9</xdr:col>
      <xdr:colOff>276225</xdr:colOff>
      <xdr:row>5</xdr:row>
      <xdr:rowOff>19050</xdr:rowOff>
    </xdr:to>
    <xdr:sp macro="[0]!ThisWorkbook.ShowSheetLists" textlink="">
      <xdr:nvSpPr>
        <xdr:cNvPr id="86017" name="Rectangle 1">
          <a:extLst>
            <a:ext uri="{FF2B5EF4-FFF2-40B4-BE49-F238E27FC236}">
              <a16:creationId xmlns:a16="http://schemas.microsoft.com/office/drawing/2014/main" id="{00000000-0008-0000-0100-000001500100}"/>
            </a:ext>
          </a:extLst>
        </xdr:cNvPr>
        <xdr:cNvSpPr>
          <a:spLocks noChangeArrowheads="1"/>
        </xdr:cNvSpPr>
      </xdr:nvSpPr>
      <xdr:spPr bwMode="auto">
        <a:xfrm>
          <a:off x="5010150" y="333375"/>
          <a:ext cx="752475" cy="495300"/>
        </a:xfrm>
        <a:prstGeom prst="rect">
          <a:avLst/>
        </a:prstGeom>
        <a:solidFill>
          <a:srgbClr xmlns:mc="http://schemas.openxmlformats.org/markup-compatibility/2006" xmlns:a14="http://schemas.microsoft.com/office/drawing/2010/main" val="FFFFE1" mc:Ignorable="a14" a14:legacySpreadsheetColorIndex="80"/>
        </a:solidFill>
        <a:ln w="9525" algn="ctr">
          <a:solidFill>
            <a:srgbClr val="000000"/>
          </a:solidFill>
          <a:round/>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0" anchor="t" upright="1"/>
        <a:lstStyle/>
        <a:p>
          <a:pPr algn="ctr" rtl="0">
            <a:defRPr sz="1000"/>
          </a:pPr>
          <a:r>
            <a:rPr lang="en-GB" sz="800" b="0" i="0" u="none" strike="noStrike" baseline="0">
              <a:solidFill>
                <a:srgbClr val="000000"/>
              </a:solidFill>
              <a:latin typeface="Calibri"/>
              <a:cs typeface="Calibri"/>
            </a:rPr>
            <a:t>Click to display sheet navigation</a:t>
          </a:r>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xdr:colOff>
      <xdr:row>0</xdr:row>
      <xdr:rowOff>1</xdr:rowOff>
    </xdr:from>
    <xdr:to>
      <xdr:col>0</xdr:col>
      <xdr:colOff>929640</xdr:colOff>
      <xdr:row>16</xdr:row>
      <xdr:rowOff>175260</xdr:rowOff>
    </xdr:to>
    <xdr:grpSp>
      <xdr:nvGrpSpPr>
        <xdr:cNvPr id="31" name="Group 30">
          <a:extLst>
            <a:ext uri="{FF2B5EF4-FFF2-40B4-BE49-F238E27FC236}">
              <a16:creationId xmlns:a16="http://schemas.microsoft.com/office/drawing/2014/main" id="{00000000-0008-0000-0B00-00001F000000}"/>
            </a:ext>
          </a:extLst>
        </xdr:cNvPr>
        <xdr:cNvGrpSpPr/>
      </xdr:nvGrpSpPr>
      <xdr:grpSpPr>
        <a:xfrm>
          <a:off x="30480" y="1"/>
          <a:ext cx="899160" cy="3223259"/>
          <a:chOff x="640080" y="350521"/>
          <a:chExt cx="899160" cy="3223259"/>
        </a:xfrm>
      </xdr:grpSpPr>
      <xdr:pic>
        <xdr:nvPicPr>
          <xdr:cNvPr id="32" name="Picture 31">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33" name="Rectangle 32">
            <a:hlinkClick xmlns:r="http://schemas.openxmlformats.org/officeDocument/2006/relationships" r:id="rId3" tooltip="Store Input"/>
            <a:extLst>
              <a:ext uri="{FF2B5EF4-FFF2-40B4-BE49-F238E27FC236}">
                <a16:creationId xmlns:a16="http://schemas.microsoft.com/office/drawing/2014/main" id="{00000000-0008-0000-0B00-000021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4" name="Rectangle 33">
            <a:hlinkClick xmlns:r="http://schemas.openxmlformats.org/officeDocument/2006/relationships" r:id="rId4" tooltip="Initial Costs Input"/>
            <a:extLst>
              <a:ext uri="{FF2B5EF4-FFF2-40B4-BE49-F238E27FC236}">
                <a16:creationId xmlns:a16="http://schemas.microsoft.com/office/drawing/2014/main" id="{00000000-0008-0000-0B00-000022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5" name="Rectangle 34">
            <a:hlinkClick xmlns:r="http://schemas.openxmlformats.org/officeDocument/2006/relationships" r:id="rId5" tooltip="Finance &amp; Other Input"/>
            <a:extLst>
              <a:ext uri="{FF2B5EF4-FFF2-40B4-BE49-F238E27FC236}">
                <a16:creationId xmlns:a16="http://schemas.microsoft.com/office/drawing/2014/main" id="{00000000-0008-0000-0B00-000023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6" name="Rectangle 35">
            <a:hlinkClick xmlns:r="http://schemas.openxmlformats.org/officeDocument/2006/relationships" r:id="rId6" tooltip="Initial Costs Report"/>
            <a:extLst>
              <a:ext uri="{FF2B5EF4-FFF2-40B4-BE49-F238E27FC236}">
                <a16:creationId xmlns:a16="http://schemas.microsoft.com/office/drawing/2014/main" id="{00000000-0008-0000-0B00-000024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7" name="Rectangle 36">
            <a:hlinkClick xmlns:r="http://schemas.openxmlformats.org/officeDocument/2006/relationships" r:id="rId7" tooltip="Balance Sheet"/>
            <a:extLst>
              <a:ext uri="{FF2B5EF4-FFF2-40B4-BE49-F238E27FC236}">
                <a16:creationId xmlns:a16="http://schemas.microsoft.com/office/drawing/2014/main" id="{00000000-0008-0000-0B00-000025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8" name="Rectangle 37">
            <a:hlinkClick xmlns:r="http://schemas.openxmlformats.org/officeDocument/2006/relationships" r:id="rId8" tooltip="P&amp;L monthly"/>
            <a:extLst>
              <a:ext uri="{FF2B5EF4-FFF2-40B4-BE49-F238E27FC236}">
                <a16:creationId xmlns:a16="http://schemas.microsoft.com/office/drawing/2014/main" id="{00000000-0008-0000-0B00-000026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9" name="Rectangle 38">
            <a:hlinkClick xmlns:r="http://schemas.openxmlformats.org/officeDocument/2006/relationships" r:id="rId9" tooltip="Cash summary"/>
            <a:extLst>
              <a:ext uri="{FF2B5EF4-FFF2-40B4-BE49-F238E27FC236}">
                <a16:creationId xmlns:a16="http://schemas.microsoft.com/office/drawing/2014/main" id="{00000000-0008-0000-0B00-000027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0" name="Rectangle 39">
            <a:hlinkClick xmlns:r="http://schemas.openxmlformats.org/officeDocument/2006/relationships" r:id="rId10" tooltip="Sales Input"/>
            <a:extLst>
              <a:ext uri="{FF2B5EF4-FFF2-40B4-BE49-F238E27FC236}">
                <a16:creationId xmlns:a16="http://schemas.microsoft.com/office/drawing/2014/main" id="{00000000-0008-0000-0B00-000028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1" name="Rectangle 40">
            <a:hlinkClick xmlns:r="http://schemas.openxmlformats.org/officeDocument/2006/relationships" r:id="rId11" tooltip="P&amp;L Summary"/>
            <a:extLst>
              <a:ext uri="{FF2B5EF4-FFF2-40B4-BE49-F238E27FC236}">
                <a16:creationId xmlns:a16="http://schemas.microsoft.com/office/drawing/2014/main" id="{00000000-0008-0000-0B00-000029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2" name="Rectangle 41">
            <a:hlinkClick xmlns:r="http://schemas.openxmlformats.org/officeDocument/2006/relationships" r:id="rId12" tooltip="Cash monthly"/>
            <a:extLst>
              <a:ext uri="{FF2B5EF4-FFF2-40B4-BE49-F238E27FC236}">
                <a16:creationId xmlns:a16="http://schemas.microsoft.com/office/drawing/2014/main" id="{00000000-0008-0000-0B00-00002A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3" name="Rectangle 42">
            <a:hlinkClick xmlns:r="http://schemas.openxmlformats.org/officeDocument/2006/relationships" r:id="rId13" tooltip="Sales"/>
            <a:extLst>
              <a:ext uri="{FF2B5EF4-FFF2-40B4-BE49-F238E27FC236}">
                <a16:creationId xmlns:a16="http://schemas.microsoft.com/office/drawing/2014/main" id="{00000000-0008-0000-0B00-00002B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4" name="Rectangle 43">
            <a:hlinkClick xmlns:r="http://schemas.openxmlformats.org/officeDocument/2006/relationships" r:id="rId14" tooltip="Overheads Input"/>
            <a:extLst>
              <a:ext uri="{FF2B5EF4-FFF2-40B4-BE49-F238E27FC236}">
                <a16:creationId xmlns:a16="http://schemas.microsoft.com/office/drawing/2014/main" id="{00000000-0008-0000-0B00-00002C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45" name="Rectangle 44">
          <a:hlinkClick xmlns:r="http://schemas.openxmlformats.org/officeDocument/2006/relationships" r:id="rId15" tooltip="Overview"/>
          <a:extLst>
            <a:ext uri="{FF2B5EF4-FFF2-40B4-BE49-F238E27FC236}">
              <a16:creationId xmlns:a16="http://schemas.microsoft.com/office/drawing/2014/main" id="{00000000-0008-0000-0B00-00002D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2</xdr:col>
      <xdr:colOff>1470660</xdr:colOff>
      <xdr:row>1</xdr:row>
      <xdr:rowOff>99060</xdr:rowOff>
    </xdr:from>
    <xdr:to>
      <xdr:col>7</xdr:col>
      <xdr:colOff>11430</xdr:colOff>
      <xdr:row>4</xdr:row>
      <xdr:rowOff>72353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06040" y="289560"/>
          <a:ext cx="2815590" cy="5447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30480</xdr:colOff>
      <xdr:row>0</xdr:row>
      <xdr:rowOff>1</xdr:rowOff>
    </xdr:from>
    <xdr:to>
      <xdr:col>0</xdr:col>
      <xdr:colOff>929640</xdr:colOff>
      <xdr:row>16</xdr:row>
      <xdr:rowOff>175260</xdr:rowOff>
    </xdr:to>
    <xdr:grpSp>
      <xdr:nvGrpSpPr>
        <xdr:cNvPr id="17" name="Group 16">
          <a:extLst>
            <a:ext uri="{FF2B5EF4-FFF2-40B4-BE49-F238E27FC236}">
              <a16:creationId xmlns:a16="http://schemas.microsoft.com/office/drawing/2014/main" id="{00000000-0008-0000-0C00-000011000000}"/>
            </a:ext>
          </a:extLst>
        </xdr:cNvPr>
        <xdr:cNvGrpSpPr/>
      </xdr:nvGrpSpPr>
      <xdr:grpSpPr>
        <a:xfrm>
          <a:off x="30480" y="1"/>
          <a:ext cx="899160" cy="3223259"/>
          <a:chOff x="640080" y="350521"/>
          <a:chExt cx="899160" cy="3223259"/>
        </a:xfrm>
      </xdr:grpSpPr>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19" name="Rectangle 18">
            <a:hlinkClick xmlns:r="http://schemas.openxmlformats.org/officeDocument/2006/relationships" r:id="rId3" tooltip="Store Input"/>
            <a:extLst>
              <a:ext uri="{FF2B5EF4-FFF2-40B4-BE49-F238E27FC236}">
                <a16:creationId xmlns:a16="http://schemas.microsoft.com/office/drawing/2014/main" id="{00000000-0008-0000-0C00-000013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0" name="Rectangle 19">
            <a:hlinkClick xmlns:r="http://schemas.openxmlformats.org/officeDocument/2006/relationships" r:id="rId4" tooltip="Initial Costs Input"/>
            <a:extLst>
              <a:ext uri="{FF2B5EF4-FFF2-40B4-BE49-F238E27FC236}">
                <a16:creationId xmlns:a16="http://schemas.microsoft.com/office/drawing/2014/main" id="{00000000-0008-0000-0C00-000014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5" tooltip="Finance &amp; Other Input"/>
            <a:extLst>
              <a:ext uri="{FF2B5EF4-FFF2-40B4-BE49-F238E27FC236}">
                <a16:creationId xmlns:a16="http://schemas.microsoft.com/office/drawing/2014/main" id="{00000000-0008-0000-0C00-000015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6" tooltip="Initial Costs Report"/>
            <a:extLst>
              <a:ext uri="{FF2B5EF4-FFF2-40B4-BE49-F238E27FC236}">
                <a16:creationId xmlns:a16="http://schemas.microsoft.com/office/drawing/2014/main" id="{00000000-0008-0000-0C00-000016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7" tooltip="Balance Sheet"/>
            <a:extLst>
              <a:ext uri="{FF2B5EF4-FFF2-40B4-BE49-F238E27FC236}">
                <a16:creationId xmlns:a16="http://schemas.microsoft.com/office/drawing/2014/main" id="{00000000-0008-0000-0C00-000017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8" tooltip="P&amp;L monthly"/>
            <a:extLst>
              <a:ext uri="{FF2B5EF4-FFF2-40B4-BE49-F238E27FC236}">
                <a16:creationId xmlns:a16="http://schemas.microsoft.com/office/drawing/2014/main" id="{00000000-0008-0000-0C00-000018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9" tooltip="Cash summary"/>
            <a:extLst>
              <a:ext uri="{FF2B5EF4-FFF2-40B4-BE49-F238E27FC236}">
                <a16:creationId xmlns:a16="http://schemas.microsoft.com/office/drawing/2014/main" id="{00000000-0008-0000-0C00-000019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10" tooltip="Sales Input"/>
            <a:extLst>
              <a:ext uri="{FF2B5EF4-FFF2-40B4-BE49-F238E27FC236}">
                <a16:creationId xmlns:a16="http://schemas.microsoft.com/office/drawing/2014/main" id="{00000000-0008-0000-0C00-00001A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1" tooltip="P&amp;L Summary"/>
            <a:extLst>
              <a:ext uri="{FF2B5EF4-FFF2-40B4-BE49-F238E27FC236}">
                <a16:creationId xmlns:a16="http://schemas.microsoft.com/office/drawing/2014/main" id="{00000000-0008-0000-0C00-00001B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2" tooltip="Cash monthly"/>
            <a:extLst>
              <a:ext uri="{FF2B5EF4-FFF2-40B4-BE49-F238E27FC236}">
                <a16:creationId xmlns:a16="http://schemas.microsoft.com/office/drawing/2014/main" id="{00000000-0008-0000-0C00-00001C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3" tooltip="Sales"/>
            <a:extLst>
              <a:ext uri="{FF2B5EF4-FFF2-40B4-BE49-F238E27FC236}">
                <a16:creationId xmlns:a16="http://schemas.microsoft.com/office/drawing/2014/main" id="{00000000-0008-0000-0C00-00001D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4" tooltip="Overheads Input"/>
            <a:extLst>
              <a:ext uri="{FF2B5EF4-FFF2-40B4-BE49-F238E27FC236}">
                <a16:creationId xmlns:a16="http://schemas.microsoft.com/office/drawing/2014/main" id="{00000000-0008-0000-0C00-00001E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1" name="Rectangle 30">
          <a:hlinkClick xmlns:r="http://schemas.openxmlformats.org/officeDocument/2006/relationships" r:id="rId15" tooltip="Overview"/>
          <a:extLst>
            <a:ext uri="{FF2B5EF4-FFF2-40B4-BE49-F238E27FC236}">
              <a16:creationId xmlns:a16="http://schemas.microsoft.com/office/drawing/2014/main" id="{00000000-0008-0000-0C00-00001F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4</xdr:col>
      <xdr:colOff>236220</xdr:colOff>
      <xdr:row>1</xdr:row>
      <xdr:rowOff>129540</xdr:rowOff>
    </xdr:from>
    <xdr:to>
      <xdr:col>7</xdr:col>
      <xdr:colOff>857250</xdr:colOff>
      <xdr:row>4</xdr:row>
      <xdr:rowOff>102833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20440" y="320040"/>
          <a:ext cx="2815590" cy="5447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182880</xdr:colOff>
      <xdr:row>33</xdr:row>
      <xdr:rowOff>22860</xdr:rowOff>
    </xdr:from>
    <xdr:to>
      <xdr:col>0</xdr:col>
      <xdr:colOff>586740</xdr:colOff>
      <xdr:row>34</xdr:row>
      <xdr:rowOff>76200</xdr:rowOff>
    </xdr:to>
    <xdr:sp macro="[0]!topofpage" textlink="">
      <xdr:nvSpPr>
        <xdr:cNvPr id="80933" name="Rectangle 37">
          <a:extLst>
            <a:ext uri="{FF2B5EF4-FFF2-40B4-BE49-F238E27FC236}">
              <a16:creationId xmlns:a16="http://schemas.microsoft.com/office/drawing/2014/main" id="{00000000-0008-0000-0D00-0000253C0100}"/>
            </a:ext>
          </a:extLst>
        </xdr:cNvPr>
        <xdr:cNvSpPr>
          <a:spLocks noChangeArrowheads="1"/>
        </xdr:cNvSpPr>
      </xdr:nvSpPr>
      <xdr:spPr bwMode="auto">
        <a:xfrm>
          <a:off x="182880" y="5913120"/>
          <a:ext cx="40386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000" b="1" i="0" u="none" strike="noStrike" baseline="0">
              <a:solidFill>
                <a:srgbClr val="000080"/>
              </a:solidFill>
              <a:latin typeface="Calibri"/>
              <a:cs typeface="Calibri"/>
            </a:rPr>
            <a:t>Top ↑</a:t>
          </a:r>
        </a:p>
      </xdr:txBody>
    </xdr:sp>
    <xdr:clientData/>
  </xdr:twoCellAnchor>
  <xdr:twoCellAnchor editAs="oneCell">
    <xdr:from>
      <xdr:col>0</xdr:col>
      <xdr:colOff>30480</xdr:colOff>
      <xdr:row>0</xdr:row>
      <xdr:rowOff>1</xdr:rowOff>
    </xdr:from>
    <xdr:to>
      <xdr:col>0</xdr:col>
      <xdr:colOff>929640</xdr:colOff>
      <xdr:row>16</xdr:row>
      <xdr:rowOff>175260</xdr:rowOff>
    </xdr:to>
    <xdr:grpSp>
      <xdr:nvGrpSpPr>
        <xdr:cNvPr id="18" name="Group 17">
          <a:extLst>
            <a:ext uri="{FF2B5EF4-FFF2-40B4-BE49-F238E27FC236}">
              <a16:creationId xmlns:a16="http://schemas.microsoft.com/office/drawing/2014/main" id="{00000000-0008-0000-0D00-000012000000}"/>
            </a:ext>
          </a:extLst>
        </xdr:cNvPr>
        <xdr:cNvGrpSpPr/>
      </xdr:nvGrpSpPr>
      <xdr:grpSpPr>
        <a:xfrm>
          <a:off x="30480" y="1"/>
          <a:ext cx="899160" cy="3223259"/>
          <a:chOff x="640080" y="350521"/>
          <a:chExt cx="899160" cy="3223259"/>
        </a:xfrm>
      </xdr:grpSpPr>
      <xdr:pic>
        <xdr:nvPicPr>
          <xdr:cNvPr id="19" name="Picture 18">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0" name="Rectangle 19">
            <a:hlinkClick xmlns:r="http://schemas.openxmlformats.org/officeDocument/2006/relationships" r:id="rId3" tooltip="Store Input"/>
            <a:extLst>
              <a:ext uri="{FF2B5EF4-FFF2-40B4-BE49-F238E27FC236}">
                <a16:creationId xmlns:a16="http://schemas.microsoft.com/office/drawing/2014/main" id="{00000000-0008-0000-0D00-000014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4" tooltip="Initial Costs Input"/>
            <a:extLst>
              <a:ext uri="{FF2B5EF4-FFF2-40B4-BE49-F238E27FC236}">
                <a16:creationId xmlns:a16="http://schemas.microsoft.com/office/drawing/2014/main" id="{00000000-0008-0000-0D00-000015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5" tooltip="Finance &amp; Other Input"/>
            <a:extLst>
              <a:ext uri="{FF2B5EF4-FFF2-40B4-BE49-F238E27FC236}">
                <a16:creationId xmlns:a16="http://schemas.microsoft.com/office/drawing/2014/main" id="{00000000-0008-0000-0D00-000016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6" tooltip="Initial Costs Report"/>
            <a:extLst>
              <a:ext uri="{FF2B5EF4-FFF2-40B4-BE49-F238E27FC236}">
                <a16:creationId xmlns:a16="http://schemas.microsoft.com/office/drawing/2014/main" id="{00000000-0008-0000-0D00-000017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7" tooltip="Balance Sheet"/>
            <a:extLst>
              <a:ext uri="{FF2B5EF4-FFF2-40B4-BE49-F238E27FC236}">
                <a16:creationId xmlns:a16="http://schemas.microsoft.com/office/drawing/2014/main" id="{00000000-0008-0000-0D00-000018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8" tooltip="P&amp;L monthly"/>
            <a:extLst>
              <a:ext uri="{FF2B5EF4-FFF2-40B4-BE49-F238E27FC236}">
                <a16:creationId xmlns:a16="http://schemas.microsoft.com/office/drawing/2014/main" id="{00000000-0008-0000-0D00-000019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9" tooltip="Cash summary"/>
            <a:extLst>
              <a:ext uri="{FF2B5EF4-FFF2-40B4-BE49-F238E27FC236}">
                <a16:creationId xmlns:a16="http://schemas.microsoft.com/office/drawing/2014/main" id="{00000000-0008-0000-0D00-00001A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0" tooltip="Sales Input"/>
            <a:extLst>
              <a:ext uri="{FF2B5EF4-FFF2-40B4-BE49-F238E27FC236}">
                <a16:creationId xmlns:a16="http://schemas.microsoft.com/office/drawing/2014/main" id="{00000000-0008-0000-0D00-00001B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1" tooltip="P&amp;L Summary"/>
            <a:extLst>
              <a:ext uri="{FF2B5EF4-FFF2-40B4-BE49-F238E27FC236}">
                <a16:creationId xmlns:a16="http://schemas.microsoft.com/office/drawing/2014/main" id="{00000000-0008-0000-0D00-00001C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2" tooltip="Cash monthly"/>
            <a:extLst>
              <a:ext uri="{FF2B5EF4-FFF2-40B4-BE49-F238E27FC236}">
                <a16:creationId xmlns:a16="http://schemas.microsoft.com/office/drawing/2014/main" id="{00000000-0008-0000-0D00-00001D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3" tooltip="Sales"/>
            <a:extLst>
              <a:ext uri="{FF2B5EF4-FFF2-40B4-BE49-F238E27FC236}">
                <a16:creationId xmlns:a16="http://schemas.microsoft.com/office/drawing/2014/main" id="{00000000-0008-0000-0D00-00001E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4" tooltip="Overheads Input"/>
            <a:extLst>
              <a:ext uri="{FF2B5EF4-FFF2-40B4-BE49-F238E27FC236}">
                <a16:creationId xmlns:a16="http://schemas.microsoft.com/office/drawing/2014/main" id="{00000000-0008-0000-0D00-00001F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2" name="Rectangle 31">
          <a:hlinkClick xmlns:r="http://schemas.openxmlformats.org/officeDocument/2006/relationships" r:id="rId15" tooltip="Overview"/>
          <a:extLst>
            <a:ext uri="{FF2B5EF4-FFF2-40B4-BE49-F238E27FC236}">
              <a16:creationId xmlns:a16="http://schemas.microsoft.com/office/drawing/2014/main" id="{00000000-0008-0000-0D00-000020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10</xdr:col>
      <xdr:colOff>0</xdr:colOff>
      <xdr:row>0</xdr:row>
      <xdr:rowOff>0</xdr:rowOff>
    </xdr:from>
    <xdr:to>
      <xdr:col>13</xdr:col>
      <xdr:colOff>666750</xdr:colOff>
      <xdr:row>2</xdr:row>
      <xdr:rowOff>163793</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322820" y="0"/>
          <a:ext cx="2815590" cy="5447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243840</xdr:colOff>
      <xdr:row>44</xdr:row>
      <xdr:rowOff>53340</xdr:rowOff>
    </xdr:from>
    <xdr:to>
      <xdr:col>0</xdr:col>
      <xdr:colOff>647700</xdr:colOff>
      <xdr:row>45</xdr:row>
      <xdr:rowOff>114300</xdr:rowOff>
    </xdr:to>
    <xdr:sp macro="[0]!topofpage" textlink="">
      <xdr:nvSpPr>
        <xdr:cNvPr id="81957" name="Rectangle 37">
          <a:extLst>
            <a:ext uri="{FF2B5EF4-FFF2-40B4-BE49-F238E27FC236}">
              <a16:creationId xmlns:a16="http://schemas.microsoft.com/office/drawing/2014/main" id="{00000000-0008-0000-0E00-000025400100}"/>
            </a:ext>
          </a:extLst>
        </xdr:cNvPr>
        <xdr:cNvSpPr>
          <a:spLocks noChangeArrowheads="1"/>
        </xdr:cNvSpPr>
      </xdr:nvSpPr>
      <xdr:spPr bwMode="auto">
        <a:xfrm>
          <a:off x="243840" y="7978140"/>
          <a:ext cx="403860" cy="2362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000" b="1" i="0" u="none" strike="noStrike" baseline="0">
              <a:solidFill>
                <a:srgbClr val="000080"/>
              </a:solidFill>
              <a:latin typeface="Calibri"/>
              <a:cs typeface="Calibri"/>
            </a:rPr>
            <a:t>Top ↑</a:t>
          </a:r>
        </a:p>
      </xdr:txBody>
    </xdr:sp>
    <xdr:clientData/>
  </xdr:twoCellAnchor>
  <xdr:twoCellAnchor editAs="oneCell">
    <xdr:from>
      <xdr:col>0</xdr:col>
      <xdr:colOff>30480</xdr:colOff>
      <xdr:row>0</xdr:row>
      <xdr:rowOff>1</xdr:rowOff>
    </xdr:from>
    <xdr:to>
      <xdr:col>0</xdr:col>
      <xdr:colOff>929640</xdr:colOff>
      <xdr:row>16</xdr:row>
      <xdr:rowOff>175260</xdr:rowOff>
    </xdr:to>
    <xdr:grpSp>
      <xdr:nvGrpSpPr>
        <xdr:cNvPr id="18" name="Group 17">
          <a:extLst>
            <a:ext uri="{FF2B5EF4-FFF2-40B4-BE49-F238E27FC236}">
              <a16:creationId xmlns:a16="http://schemas.microsoft.com/office/drawing/2014/main" id="{00000000-0008-0000-0E00-000012000000}"/>
            </a:ext>
          </a:extLst>
        </xdr:cNvPr>
        <xdr:cNvGrpSpPr/>
      </xdr:nvGrpSpPr>
      <xdr:grpSpPr>
        <a:xfrm>
          <a:off x="30480" y="1"/>
          <a:ext cx="899160" cy="3223259"/>
          <a:chOff x="640080" y="350521"/>
          <a:chExt cx="899160" cy="3223259"/>
        </a:xfrm>
      </xdr:grpSpPr>
      <xdr:pic>
        <xdr:nvPicPr>
          <xdr:cNvPr id="19" name="Picture 18">
            <a:extLst>
              <a:ext uri="{FF2B5EF4-FFF2-40B4-BE49-F238E27FC236}">
                <a16:creationId xmlns:a16="http://schemas.microsoft.com/office/drawing/2014/main" id="{00000000-0008-0000-0E00-00001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0" name="Rectangle 19">
            <a:hlinkClick xmlns:r="http://schemas.openxmlformats.org/officeDocument/2006/relationships" r:id="rId3" tooltip="Store Input"/>
            <a:extLst>
              <a:ext uri="{FF2B5EF4-FFF2-40B4-BE49-F238E27FC236}">
                <a16:creationId xmlns:a16="http://schemas.microsoft.com/office/drawing/2014/main" id="{00000000-0008-0000-0E00-000014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4" tooltip="Initial Costs Input"/>
            <a:extLst>
              <a:ext uri="{FF2B5EF4-FFF2-40B4-BE49-F238E27FC236}">
                <a16:creationId xmlns:a16="http://schemas.microsoft.com/office/drawing/2014/main" id="{00000000-0008-0000-0E00-000015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5" tooltip="Finance &amp; Other Input"/>
            <a:extLst>
              <a:ext uri="{FF2B5EF4-FFF2-40B4-BE49-F238E27FC236}">
                <a16:creationId xmlns:a16="http://schemas.microsoft.com/office/drawing/2014/main" id="{00000000-0008-0000-0E00-000016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6" tooltip="Initial Costs Report"/>
            <a:extLst>
              <a:ext uri="{FF2B5EF4-FFF2-40B4-BE49-F238E27FC236}">
                <a16:creationId xmlns:a16="http://schemas.microsoft.com/office/drawing/2014/main" id="{00000000-0008-0000-0E00-000017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7" tooltip="Balance Sheet"/>
            <a:extLst>
              <a:ext uri="{FF2B5EF4-FFF2-40B4-BE49-F238E27FC236}">
                <a16:creationId xmlns:a16="http://schemas.microsoft.com/office/drawing/2014/main" id="{00000000-0008-0000-0E00-000018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8" tooltip="P&amp;L monthly"/>
            <a:extLst>
              <a:ext uri="{FF2B5EF4-FFF2-40B4-BE49-F238E27FC236}">
                <a16:creationId xmlns:a16="http://schemas.microsoft.com/office/drawing/2014/main" id="{00000000-0008-0000-0E00-000019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9" tooltip="Cash summary"/>
            <a:extLst>
              <a:ext uri="{FF2B5EF4-FFF2-40B4-BE49-F238E27FC236}">
                <a16:creationId xmlns:a16="http://schemas.microsoft.com/office/drawing/2014/main" id="{00000000-0008-0000-0E00-00001A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0" tooltip="Sales Input"/>
            <a:extLst>
              <a:ext uri="{FF2B5EF4-FFF2-40B4-BE49-F238E27FC236}">
                <a16:creationId xmlns:a16="http://schemas.microsoft.com/office/drawing/2014/main" id="{00000000-0008-0000-0E00-00001B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1" tooltip="P&amp;L Summary"/>
            <a:extLst>
              <a:ext uri="{FF2B5EF4-FFF2-40B4-BE49-F238E27FC236}">
                <a16:creationId xmlns:a16="http://schemas.microsoft.com/office/drawing/2014/main" id="{00000000-0008-0000-0E00-00001C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2" tooltip="Cash monthly"/>
            <a:extLst>
              <a:ext uri="{FF2B5EF4-FFF2-40B4-BE49-F238E27FC236}">
                <a16:creationId xmlns:a16="http://schemas.microsoft.com/office/drawing/2014/main" id="{00000000-0008-0000-0E00-00001D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3" tooltip="Sales"/>
            <a:extLst>
              <a:ext uri="{FF2B5EF4-FFF2-40B4-BE49-F238E27FC236}">
                <a16:creationId xmlns:a16="http://schemas.microsoft.com/office/drawing/2014/main" id="{00000000-0008-0000-0E00-00001E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4" tooltip="Overheads Input"/>
            <a:extLst>
              <a:ext uri="{FF2B5EF4-FFF2-40B4-BE49-F238E27FC236}">
                <a16:creationId xmlns:a16="http://schemas.microsoft.com/office/drawing/2014/main" id="{00000000-0008-0000-0E00-00001F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2" name="Rectangle 31">
          <a:hlinkClick xmlns:r="http://schemas.openxmlformats.org/officeDocument/2006/relationships" r:id="rId15" tooltip="Overview"/>
          <a:extLst>
            <a:ext uri="{FF2B5EF4-FFF2-40B4-BE49-F238E27FC236}">
              <a16:creationId xmlns:a16="http://schemas.microsoft.com/office/drawing/2014/main" id="{00000000-0008-0000-0E00-000020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5</xdr:col>
      <xdr:colOff>0</xdr:colOff>
      <xdr:row>0</xdr:row>
      <xdr:rowOff>53340</xdr:rowOff>
    </xdr:from>
    <xdr:to>
      <xdr:col>8</xdr:col>
      <xdr:colOff>323850</xdr:colOff>
      <xdr:row>3</xdr:row>
      <xdr:rowOff>26633</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741420" y="53340"/>
          <a:ext cx="2815590" cy="5447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38</xdr:row>
      <xdr:rowOff>0</xdr:rowOff>
    </xdr:from>
    <xdr:to>
      <xdr:col>0</xdr:col>
      <xdr:colOff>480060</xdr:colOff>
      <xdr:row>39</xdr:row>
      <xdr:rowOff>53340</xdr:rowOff>
    </xdr:to>
    <xdr:sp macro="[0]!topofpage" textlink="">
      <xdr:nvSpPr>
        <xdr:cNvPr id="82981" name="Rectangle 37">
          <a:extLst>
            <a:ext uri="{FF2B5EF4-FFF2-40B4-BE49-F238E27FC236}">
              <a16:creationId xmlns:a16="http://schemas.microsoft.com/office/drawing/2014/main" id="{00000000-0008-0000-0F00-000025440100}"/>
            </a:ext>
          </a:extLst>
        </xdr:cNvPr>
        <xdr:cNvSpPr>
          <a:spLocks noChangeArrowheads="1"/>
        </xdr:cNvSpPr>
      </xdr:nvSpPr>
      <xdr:spPr bwMode="auto">
        <a:xfrm>
          <a:off x="76200" y="6225540"/>
          <a:ext cx="403860" cy="2133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000" b="1" i="0" u="none" strike="noStrike" baseline="0">
              <a:solidFill>
                <a:srgbClr val="000080"/>
              </a:solidFill>
              <a:latin typeface="Calibri"/>
              <a:cs typeface="Calibri"/>
            </a:rPr>
            <a:t>Top ↑</a:t>
          </a:r>
        </a:p>
      </xdr:txBody>
    </xdr:sp>
    <xdr:clientData/>
  </xdr:twoCellAnchor>
  <xdr:twoCellAnchor editAs="oneCell">
    <xdr:from>
      <xdr:col>0</xdr:col>
      <xdr:colOff>30480</xdr:colOff>
      <xdr:row>0</xdr:row>
      <xdr:rowOff>1</xdr:rowOff>
    </xdr:from>
    <xdr:to>
      <xdr:col>0</xdr:col>
      <xdr:colOff>929640</xdr:colOff>
      <xdr:row>16</xdr:row>
      <xdr:rowOff>175260</xdr:rowOff>
    </xdr:to>
    <xdr:grpSp>
      <xdr:nvGrpSpPr>
        <xdr:cNvPr id="18" name="Group 17">
          <a:extLst>
            <a:ext uri="{FF2B5EF4-FFF2-40B4-BE49-F238E27FC236}">
              <a16:creationId xmlns:a16="http://schemas.microsoft.com/office/drawing/2014/main" id="{00000000-0008-0000-0F00-000012000000}"/>
            </a:ext>
          </a:extLst>
        </xdr:cNvPr>
        <xdr:cNvGrpSpPr/>
      </xdr:nvGrpSpPr>
      <xdr:grpSpPr>
        <a:xfrm>
          <a:off x="30480" y="1"/>
          <a:ext cx="899160" cy="3223259"/>
          <a:chOff x="640080" y="350521"/>
          <a:chExt cx="899160" cy="3223259"/>
        </a:xfrm>
      </xdr:grpSpPr>
      <xdr:pic>
        <xdr:nvPicPr>
          <xdr:cNvPr id="19" name="Picture 18">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0" name="Rectangle 19">
            <a:hlinkClick xmlns:r="http://schemas.openxmlformats.org/officeDocument/2006/relationships" r:id="rId3" tooltip="Store Input"/>
            <a:extLst>
              <a:ext uri="{FF2B5EF4-FFF2-40B4-BE49-F238E27FC236}">
                <a16:creationId xmlns:a16="http://schemas.microsoft.com/office/drawing/2014/main" id="{00000000-0008-0000-0F00-000014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4" tooltip="Initial Costs Input"/>
            <a:extLst>
              <a:ext uri="{FF2B5EF4-FFF2-40B4-BE49-F238E27FC236}">
                <a16:creationId xmlns:a16="http://schemas.microsoft.com/office/drawing/2014/main" id="{00000000-0008-0000-0F00-000015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5" tooltip="Finance &amp; Other Input"/>
            <a:extLst>
              <a:ext uri="{FF2B5EF4-FFF2-40B4-BE49-F238E27FC236}">
                <a16:creationId xmlns:a16="http://schemas.microsoft.com/office/drawing/2014/main" id="{00000000-0008-0000-0F00-000016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6" tooltip="Initial Costs Report"/>
            <a:extLst>
              <a:ext uri="{FF2B5EF4-FFF2-40B4-BE49-F238E27FC236}">
                <a16:creationId xmlns:a16="http://schemas.microsoft.com/office/drawing/2014/main" id="{00000000-0008-0000-0F00-000017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7" tooltip="Balance Sheet"/>
            <a:extLst>
              <a:ext uri="{FF2B5EF4-FFF2-40B4-BE49-F238E27FC236}">
                <a16:creationId xmlns:a16="http://schemas.microsoft.com/office/drawing/2014/main" id="{00000000-0008-0000-0F00-000018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8" tooltip="P&amp;L monthly"/>
            <a:extLst>
              <a:ext uri="{FF2B5EF4-FFF2-40B4-BE49-F238E27FC236}">
                <a16:creationId xmlns:a16="http://schemas.microsoft.com/office/drawing/2014/main" id="{00000000-0008-0000-0F00-000019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9" tooltip="Cash summary"/>
            <a:extLst>
              <a:ext uri="{FF2B5EF4-FFF2-40B4-BE49-F238E27FC236}">
                <a16:creationId xmlns:a16="http://schemas.microsoft.com/office/drawing/2014/main" id="{00000000-0008-0000-0F00-00001A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0" tooltip="Sales Input"/>
            <a:extLst>
              <a:ext uri="{FF2B5EF4-FFF2-40B4-BE49-F238E27FC236}">
                <a16:creationId xmlns:a16="http://schemas.microsoft.com/office/drawing/2014/main" id="{00000000-0008-0000-0F00-00001B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1" tooltip="P&amp;L Summary"/>
            <a:extLst>
              <a:ext uri="{FF2B5EF4-FFF2-40B4-BE49-F238E27FC236}">
                <a16:creationId xmlns:a16="http://schemas.microsoft.com/office/drawing/2014/main" id="{00000000-0008-0000-0F00-00001C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2" tooltip="Cash monthly"/>
            <a:extLst>
              <a:ext uri="{FF2B5EF4-FFF2-40B4-BE49-F238E27FC236}">
                <a16:creationId xmlns:a16="http://schemas.microsoft.com/office/drawing/2014/main" id="{00000000-0008-0000-0F00-00001D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3" tooltip="Sales"/>
            <a:extLst>
              <a:ext uri="{FF2B5EF4-FFF2-40B4-BE49-F238E27FC236}">
                <a16:creationId xmlns:a16="http://schemas.microsoft.com/office/drawing/2014/main" id="{00000000-0008-0000-0F00-00001E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4" tooltip="Overheads Input"/>
            <a:extLst>
              <a:ext uri="{FF2B5EF4-FFF2-40B4-BE49-F238E27FC236}">
                <a16:creationId xmlns:a16="http://schemas.microsoft.com/office/drawing/2014/main" id="{00000000-0008-0000-0F00-00001F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2" name="Rectangle 31">
          <a:hlinkClick xmlns:r="http://schemas.openxmlformats.org/officeDocument/2006/relationships" r:id="rId15" tooltip="Overview"/>
          <a:extLst>
            <a:ext uri="{FF2B5EF4-FFF2-40B4-BE49-F238E27FC236}">
              <a16:creationId xmlns:a16="http://schemas.microsoft.com/office/drawing/2014/main" id="{00000000-0008-0000-0F00-000020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8</xdr:col>
      <xdr:colOff>0</xdr:colOff>
      <xdr:row>0</xdr:row>
      <xdr:rowOff>0</xdr:rowOff>
    </xdr:from>
    <xdr:to>
      <xdr:col>11</xdr:col>
      <xdr:colOff>666750</xdr:colOff>
      <xdr:row>2</xdr:row>
      <xdr:rowOff>163793</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0260" y="0"/>
          <a:ext cx="2815590" cy="5447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76200</xdr:colOff>
      <xdr:row>41</xdr:row>
      <xdr:rowOff>22860</xdr:rowOff>
    </xdr:from>
    <xdr:to>
      <xdr:col>0</xdr:col>
      <xdr:colOff>480060</xdr:colOff>
      <xdr:row>42</xdr:row>
      <xdr:rowOff>83820</xdr:rowOff>
    </xdr:to>
    <xdr:sp macro="[0]!topofpage" textlink="">
      <xdr:nvSpPr>
        <xdr:cNvPr id="84005" name="Rectangle 37">
          <a:extLst>
            <a:ext uri="{FF2B5EF4-FFF2-40B4-BE49-F238E27FC236}">
              <a16:creationId xmlns:a16="http://schemas.microsoft.com/office/drawing/2014/main" id="{00000000-0008-0000-1000-000025480100}"/>
            </a:ext>
          </a:extLst>
        </xdr:cNvPr>
        <xdr:cNvSpPr>
          <a:spLocks noChangeArrowheads="1"/>
        </xdr:cNvSpPr>
      </xdr:nvSpPr>
      <xdr:spPr bwMode="auto">
        <a:xfrm>
          <a:off x="76200" y="7307580"/>
          <a:ext cx="403860" cy="2362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000" b="1" i="0" u="none" strike="noStrike" baseline="0">
              <a:solidFill>
                <a:srgbClr val="000080"/>
              </a:solidFill>
              <a:latin typeface="Calibri"/>
              <a:cs typeface="Calibri"/>
            </a:rPr>
            <a:t>Top ↑</a:t>
          </a:r>
        </a:p>
      </xdr:txBody>
    </xdr:sp>
    <xdr:clientData/>
  </xdr:twoCellAnchor>
  <xdr:twoCellAnchor editAs="oneCell">
    <xdr:from>
      <xdr:col>0</xdr:col>
      <xdr:colOff>30480</xdr:colOff>
      <xdr:row>0</xdr:row>
      <xdr:rowOff>1</xdr:rowOff>
    </xdr:from>
    <xdr:to>
      <xdr:col>0</xdr:col>
      <xdr:colOff>929640</xdr:colOff>
      <xdr:row>16</xdr:row>
      <xdr:rowOff>175260</xdr:rowOff>
    </xdr:to>
    <xdr:grpSp>
      <xdr:nvGrpSpPr>
        <xdr:cNvPr id="18" name="Group 17">
          <a:extLst>
            <a:ext uri="{FF2B5EF4-FFF2-40B4-BE49-F238E27FC236}">
              <a16:creationId xmlns:a16="http://schemas.microsoft.com/office/drawing/2014/main" id="{00000000-0008-0000-1000-000012000000}"/>
            </a:ext>
          </a:extLst>
        </xdr:cNvPr>
        <xdr:cNvGrpSpPr/>
      </xdr:nvGrpSpPr>
      <xdr:grpSpPr>
        <a:xfrm>
          <a:off x="30480" y="1"/>
          <a:ext cx="899160" cy="3223259"/>
          <a:chOff x="640080" y="350521"/>
          <a:chExt cx="899160" cy="3223259"/>
        </a:xfrm>
      </xdr:grpSpPr>
      <xdr:pic>
        <xdr:nvPicPr>
          <xdr:cNvPr id="19" name="Picture 18">
            <a:extLst>
              <a:ext uri="{FF2B5EF4-FFF2-40B4-BE49-F238E27FC236}">
                <a16:creationId xmlns:a16="http://schemas.microsoft.com/office/drawing/2014/main" id="{00000000-0008-0000-1000-00001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0" name="Rectangle 19">
            <a:hlinkClick xmlns:r="http://schemas.openxmlformats.org/officeDocument/2006/relationships" r:id="rId3" tooltip="Store Input"/>
            <a:extLst>
              <a:ext uri="{FF2B5EF4-FFF2-40B4-BE49-F238E27FC236}">
                <a16:creationId xmlns:a16="http://schemas.microsoft.com/office/drawing/2014/main" id="{00000000-0008-0000-1000-000014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4" tooltip="Initial Costs Input"/>
            <a:extLst>
              <a:ext uri="{FF2B5EF4-FFF2-40B4-BE49-F238E27FC236}">
                <a16:creationId xmlns:a16="http://schemas.microsoft.com/office/drawing/2014/main" id="{00000000-0008-0000-1000-000015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5" tooltip="Finance &amp; Other Input"/>
            <a:extLst>
              <a:ext uri="{FF2B5EF4-FFF2-40B4-BE49-F238E27FC236}">
                <a16:creationId xmlns:a16="http://schemas.microsoft.com/office/drawing/2014/main" id="{00000000-0008-0000-1000-000016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6" tooltip="Initial Costs Report"/>
            <a:extLst>
              <a:ext uri="{FF2B5EF4-FFF2-40B4-BE49-F238E27FC236}">
                <a16:creationId xmlns:a16="http://schemas.microsoft.com/office/drawing/2014/main" id="{00000000-0008-0000-1000-000017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7" tooltip="Balance Sheet"/>
            <a:extLst>
              <a:ext uri="{FF2B5EF4-FFF2-40B4-BE49-F238E27FC236}">
                <a16:creationId xmlns:a16="http://schemas.microsoft.com/office/drawing/2014/main" id="{00000000-0008-0000-1000-000018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8" tooltip="P&amp;L monthly"/>
            <a:extLst>
              <a:ext uri="{FF2B5EF4-FFF2-40B4-BE49-F238E27FC236}">
                <a16:creationId xmlns:a16="http://schemas.microsoft.com/office/drawing/2014/main" id="{00000000-0008-0000-1000-000019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9" tooltip="Cash summary"/>
            <a:extLst>
              <a:ext uri="{FF2B5EF4-FFF2-40B4-BE49-F238E27FC236}">
                <a16:creationId xmlns:a16="http://schemas.microsoft.com/office/drawing/2014/main" id="{00000000-0008-0000-1000-00001A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0" tooltip="Sales Input"/>
            <a:extLst>
              <a:ext uri="{FF2B5EF4-FFF2-40B4-BE49-F238E27FC236}">
                <a16:creationId xmlns:a16="http://schemas.microsoft.com/office/drawing/2014/main" id="{00000000-0008-0000-1000-00001B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1" tooltip="P&amp;L Summary"/>
            <a:extLst>
              <a:ext uri="{FF2B5EF4-FFF2-40B4-BE49-F238E27FC236}">
                <a16:creationId xmlns:a16="http://schemas.microsoft.com/office/drawing/2014/main" id="{00000000-0008-0000-1000-00001C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2" tooltip="Cash monthly"/>
            <a:extLst>
              <a:ext uri="{FF2B5EF4-FFF2-40B4-BE49-F238E27FC236}">
                <a16:creationId xmlns:a16="http://schemas.microsoft.com/office/drawing/2014/main" id="{00000000-0008-0000-1000-00001D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3" tooltip="Sales"/>
            <a:extLst>
              <a:ext uri="{FF2B5EF4-FFF2-40B4-BE49-F238E27FC236}">
                <a16:creationId xmlns:a16="http://schemas.microsoft.com/office/drawing/2014/main" id="{00000000-0008-0000-1000-00001E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4" tooltip="Overheads Input"/>
            <a:extLst>
              <a:ext uri="{FF2B5EF4-FFF2-40B4-BE49-F238E27FC236}">
                <a16:creationId xmlns:a16="http://schemas.microsoft.com/office/drawing/2014/main" id="{00000000-0008-0000-1000-00001F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2" name="Rectangle 31">
          <a:hlinkClick xmlns:r="http://schemas.openxmlformats.org/officeDocument/2006/relationships" r:id="rId15" tooltip="Overview"/>
          <a:extLst>
            <a:ext uri="{FF2B5EF4-FFF2-40B4-BE49-F238E27FC236}">
              <a16:creationId xmlns:a16="http://schemas.microsoft.com/office/drawing/2014/main" id="{00000000-0008-0000-1000-000020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7</xdr:col>
      <xdr:colOff>0</xdr:colOff>
      <xdr:row>0</xdr:row>
      <xdr:rowOff>0</xdr:rowOff>
    </xdr:from>
    <xdr:to>
      <xdr:col>10</xdr:col>
      <xdr:colOff>666750</xdr:colOff>
      <xdr:row>2</xdr:row>
      <xdr:rowOff>163793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173980" y="0"/>
          <a:ext cx="2815590" cy="5447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312420</xdr:colOff>
      <xdr:row>1</xdr:row>
      <xdr:rowOff>83820</xdr:rowOff>
    </xdr:from>
    <xdr:to>
      <xdr:col>12</xdr:col>
      <xdr:colOff>11430</xdr:colOff>
      <xdr:row>4</xdr:row>
      <xdr:rowOff>87593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040" y="259080"/>
          <a:ext cx="2815590" cy="54479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571500</xdr:colOff>
      <xdr:row>0</xdr:row>
      <xdr:rowOff>144780</xdr:rowOff>
    </xdr:from>
    <xdr:to>
      <xdr:col>14</xdr:col>
      <xdr:colOff>293370</xdr:colOff>
      <xdr:row>3</xdr:row>
      <xdr:rowOff>163793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620" y="144780"/>
          <a:ext cx="2815590" cy="544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1</xdr:rowOff>
    </xdr:from>
    <xdr:to>
      <xdr:col>7</xdr:col>
      <xdr:colOff>0</xdr:colOff>
      <xdr:row>19</xdr:row>
      <xdr:rowOff>1</xdr:rowOff>
    </xdr:to>
    <xdr:sp macro="" textlink="">
      <xdr:nvSpPr>
        <xdr:cNvPr id="61457" name="Rectangle 6">
          <a:extLst>
            <a:ext uri="{FF2B5EF4-FFF2-40B4-BE49-F238E27FC236}">
              <a16:creationId xmlns:a16="http://schemas.microsoft.com/office/drawing/2014/main" id="{00000000-0008-0000-0300-000011F00000}"/>
            </a:ext>
          </a:extLst>
        </xdr:cNvPr>
        <xdr:cNvSpPr>
          <a:spLocks noChangeArrowheads="1"/>
        </xdr:cNvSpPr>
      </xdr:nvSpPr>
      <xdr:spPr bwMode="auto">
        <a:xfrm>
          <a:off x="1188720" y="1257301"/>
          <a:ext cx="5166360" cy="2476500"/>
        </a:xfrm>
        <a:prstGeom prst="rect">
          <a:avLst/>
        </a:prstGeom>
        <a:noFill/>
        <a:ln w="9525" algn="ctr">
          <a:solidFill>
            <a:srgbClr val="4A7EBB"/>
          </a:solidFill>
          <a:miter lim="800000"/>
          <a:headEnd/>
          <a:tailEnd/>
        </a:ln>
        <a:effectLst>
          <a:outerShdw blurRad="50800" dist="38100" dir="2700000" algn="tl" rotWithShape="0">
            <a:srgbClr val="000000">
              <a:alpha val="39998"/>
            </a:srgbClr>
          </a:outerShdw>
        </a:effectLst>
        <a:extLst>
          <a:ext uri="{909E8E84-426E-40DD-AFC4-6F175D3DCCD1}">
            <a14:hiddenFill xmlns:a14="http://schemas.microsoft.com/office/drawing/2010/main">
              <a:solidFill>
                <a:srgbClr val="FFFFFF"/>
              </a:solidFill>
            </a14:hiddenFill>
          </a:ext>
          <a:ext uri="{53640926-AAD7-44D8-BBD7-CCE9431645EC}">
            <a14:shadowObscured xmlns:a14="http://schemas.microsoft.com/office/drawing/2010/main" val="1"/>
          </a:ext>
        </a:extLst>
      </xdr:spPr>
      <xdr:txBody>
        <a:bodyPr vertOverflow="clip" wrap="square" lIns="90000" tIns="90000" rIns="90000" bIns="90000" anchor="ctr" upright="1"/>
        <a:lstStyle/>
        <a:p>
          <a:pPr algn="ctr" rtl="0">
            <a:defRPr sz="1000"/>
          </a:pPr>
          <a:r>
            <a:rPr lang="en-GB" sz="1000" b="1" i="0" u="none" strike="noStrike" baseline="0">
              <a:solidFill>
                <a:srgbClr val="000000"/>
              </a:solidFill>
              <a:latin typeface="Calibri"/>
              <a:cs typeface="Calibri"/>
            </a:rPr>
            <a:t>Terms of Use</a:t>
          </a:r>
        </a:p>
        <a:p>
          <a:pPr algn="ctr" rtl="0">
            <a:defRPr sz="1000"/>
          </a:pPr>
          <a:endParaRPr lang="en-GB" sz="1000" b="1"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This model is provided on an "as is" basis and Pack &amp; Send UK Limited (P&amp;S)accepts no liability for consequences of any kind arising from its use.  The results should be checked carefully prior to being relied upon.  Any revenue and expense examples, costs, defaults or indications contained within the model are for guidance purposes only.  Actual Store performance will vary depending upon a number of factors including franchisee management ability, proper execution of marketing initiatives, implementation of programmes, the specific location, size, condition and configuration of an P&amp;S Store.  P&amp;S makes no warranty or representation in respect of revenues, expenses, indications or projections for an individual franchisee or Store.  It is thus imperative that you obtain professional advice, and consider, review and incorporate the assumptions and factors relevant to your own position and that of your Store.</a:t>
          </a:r>
          <a:endParaRPr lang="en-GB" sz="10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21</xdr:row>
          <xdr:rowOff>66675</xdr:rowOff>
        </xdr:from>
        <xdr:to>
          <xdr:col>6</xdr:col>
          <xdr:colOff>66675</xdr:colOff>
          <xdr:row>22</xdr:row>
          <xdr:rowOff>123825</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300-00001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0</xdr:colOff>
      <xdr:row>21</xdr:row>
      <xdr:rowOff>0</xdr:rowOff>
    </xdr:from>
    <xdr:to>
      <xdr:col>7</xdr:col>
      <xdr:colOff>0</xdr:colOff>
      <xdr:row>23</xdr:row>
      <xdr:rowOff>3585</xdr:rowOff>
    </xdr:to>
    <xdr:sp macro="" textlink="">
      <xdr:nvSpPr>
        <xdr:cNvPr id="4" name="Rectangle 6">
          <a:extLst>
            <a:ext uri="{FF2B5EF4-FFF2-40B4-BE49-F238E27FC236}">
              <a16:creationId xmlns:a16="http://schemas.microsoft.com/office/drawing/2014/main" id="{00000000-0008-0000-0300-000004000000}"/>
            </a:ext>
          </a:extLst>
        </xdr:cNvPr>
        <xdr:cNvSpPr>
          <a:spLocks noChangeArrowheads="1"/>
        </xdr:cNvSpPr>
      </xdr:nvSpPr>
      <xdr:spPr bwMode="auto">
        <a:xfrm>
          <a:off x="1188720" y="4107180"/>
          <a:ext cx="5166360" cy="365759"/>
        </a:xfrm>
        <a:prstGeom prst="rect">
          <a:avLst/>
        </a:prstGeom>
        <a:noFill/>
        <a:ln w="9525" algn="ctr">
          <a:solidFill>
            <a:srgbClr val="4A7EBB"/>
          </a:solidFill>
          <a:miter lim="800000"/>
          <a:headEnd/>
          <a:tailEnd/>
        </a:ln>
        <a:effectLst>
          <a:outerShdw blurRad="50800" dist="38100" dir="2700000" algn="tl" rotWithShape="0">
            <a:srgbClr val="000000">
              <a:alpha val="39998"/>
            </a:srgbClr>
          </a:outerShdw>
        </a:effectLst>
        <a:extLst>
          <a:ext uri="{909E8E84-426E-40DD-AFC4-6F175D3DCCD1}">
            <a14:hiddenFill xmlns:a14="http://schemas.microsoft.com/office/drawing/2010/main">
              <a:solidFill>
                <a:srgbClr val="FFFFFF"/>
              </a:solidFill>
            </a14:hiddenFill>
          </a:ext>
          <a:ext uri="{53640926-AAD7-44D8-BBD7-CCE9431645EC}">
            <a14:shadowObscured xmlns:a14="http://schemas.microsoft.com/office/drawing/2010/main" val="1"/>
          </a:ext>
        </a:extLst>
      </xdr:spPr>
      <xdr:txBody>
        <a:bodyPr vertOverflow="clip" wrap="square" lIns="90000" tIns="90000" rIns="90000" bIns="90000" anchor="ctr" upright="1"/>
        <a:lstStyle/>
        <a:p>
          <a:pPr algn="l" rtl="0">
            <a:defRPr sz="1000"/>
          </a:pPr>
          <a:r>
            <a:rPr lang="en-GB" sz="1000">
              <a:solidFill>
                <a:srgbClr val="0070C0"/>
              </a:solidFill>
            </a:rPr>
            <a:t>Please tick here to confirm your agreement to these terms of use</a:t>
          </a:r>
        </a:p>
      </xdr:txBody>
    </xdr:sp>
    <xdr:clientData/>
  </xdr:twoCellAnchor>
  <xdr:twoCellAnchor editAs="oneCell">
    <xdr:from>
      <xdr:col>1</xdr:col>
      <xdr:colOff>0</xdr:colOff>
      <xdr:row>0</xdr:row>
      <xdr:rowOff>0</xdr:rowOff>
    </xdr:from>
    <xdr:to>
      <xdr:col>4</xdr:col>
      <xdr:colOff>345515</xdr:colOff>
      <xdr:row>3</xdr:row>
      <xdr:rowOff>48391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5765" y="0"/>
          <a:ext cx="2952750" cy="571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1</xdr:rowOff>
    </xdr:from>
    <xdr:to>
      <xdr:col>0</xdr:col>
      <xdr:colOff>929640</xdr:colOff>
      <xdr:row>16</xdr:row>
      <xdr:rowOff>175260</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0480" y="1"/>
          <a:ext cx="899160" cy="3223259"/>
          <a:chOff x="640080" y="350521"/>
          <a:chExt cx="899160" cy="3223259"/>
        </a:xfrm>
      </xdr:grpSpPr>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33" name="Rectangle 32">
            <a:hlinkClick xmlns:r="http://schemas.openxmlformats.org/officeDocument/2006/relationships" r:id="rId3" tooltip="Store Input"/>
            <a:extLst>
              <a:ext uri="{FF2B5EF4-FFF2-40B4-BE49-F238E27FC236}">
                <a16:creationId xmlns:a16="http://schemas.microsoft.com/office/drawing/2014/main" id="{00000000-0008-0000-0400-000021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4" name="Rectangle 33">
            <a:hlinkClick xmlns:r="http://schemas.openxmlformats.org/officeDocument/2006/relationships" r:id="rId4" tooltip="Initial Costs Input"/>
            <a:extLst>
              <a:ext uri="{FF2B5EF4-FFF2-40B4-BE49-F238E27FC236}">
                <a16:creationId xmlns:a16="http://schemas.microsoft.com/office/drawing/2014/main" id="{00000000-0008-0000-0400-000022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5" name="Rectangle 34">
            <a:hlinkClick xmlns:r="http://schemas.openxmlformats.org/officeDocument/2006/relationships" r:id="rId5" tooltip="Finance &amp; Other Input"/>
            <a:extLst>
              <a:ext uri="{FF2B5EF4-FFF2-40B4-BE49-F238E27FC236}">
                <a16:creationId xmlns:a16="http://schemas.microsoft.com/office/drawing/2014/main" id="{00000000-0008-0000-0400-000023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6" name="Rectangle 35">
            <a:hlinkClick xmlns:r="http://schemas.openxmlformats.org/officeDocument/2006/relationships" r:id="rId6" tooltip="Initial Costs Report"/>
            <a:extLst>
              <a:ext uri="{FF2B5EF4-FFF2-40B4-BE49-F238E27FC236}">
                <a16:creationId xmlns:a16="http://schemas.microsoft.com/office/drawing/2014/main" id="{00000000-0008-0000-0400-000024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7" name="Rectangle 36">
            <a:hlinkClick xmlns:r="http://schemas.openxmlformats.org/officeDocument/2006/relationships" r:id="rId7" tooltip="Balance Sheet"/>
            <a:extLst>
              <a:ext uri="{FF2B5EF4-FFF2-40B4-BE49-F238E27FC236}">
                <a16:creationId xmlns:a16="http://schemas.microsoft.com/office/drawing/2014/main" id="{00000000-0008-0000-0400-000025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8" name="Rectangle 37">
            <a:hlinkClick xmlns:r="http://schemas.openxmlformats.org/officeDocument/2006/relationships" r:id="rId8" tooltip="P&amp;L monthly"/>
            <a:extLst>
              <a:ext uri="{FF2B5EF4-FFF2-40B4-BE49-F238E27FC236}">
                <a16:creationId xmlns:a16="http://schemas.microsoft.com/office/drawing/2014/main" id="{00000000-0008-0000-0400-000026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9" name="Rectangle 38">
            <a:hlinkClick xmlns:r="http://schemas.openxmlformats.org/officeDocument/2006/relationships" r:id="rId9" tooltip="Cash summary"/>
            <a:extLst>
              <a:ext uri="{FF2B5EF4-FFF2-40B4-BE49-F238E27FC236}">
                <a16:creationId xmlns:a16="http://schemas.microsoft.com/office/drawing/2014/main" id="{00000000-0008-0000-0400-000027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0" name="Rectangle 39">
            <a:hlinkClick xmlns:r="http://schemas.openxmlformats.org/officeDocument/2006/relationships" r:id="rId10" tooltip="Sales Input"/>
            <a:extLst>
              <a:ext uri="{FF2B5EF4-FFF2-40B4-BE49-F238E27FC236}">
                <a16:creationId xmlns:a16="http://schemas.microsoft.com/office/drawing/2014/main" id="{00000000-0008-0000-0400-000028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1" name="Rectangle 40">
            <a:hlinkClick xmlns:r="http://schemas.openxmlformats.org/officeDocument/2006/relationships" r:id="rId11" tooltip="P&amp;L Summary"/>
            <a:extLst>
              <a:ext uri="{FF2B5EF4-FFF2-40B4-BE49-F238E27FC236}">
                <a16:creationId xmlns:a16="http://schemas.microsoft.com/office/drawing/2014/main" id="{00000000-0008-0000-0400-000029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2" name="Rectangle 41">
            <a:hlinkClick xmlns:r="http://schemas.openxmlformats.org/officeDocument/2006/relationships" r:id="rId12" tooltip="Cash monthly"/>
            <a:extLst>
              <a:ext uri="{FF2B5EF4-FFF2-40B4-BE49-F238E27FC236}">
                <a16:creationId xmlns:a16="http://schemas.microsoft.com/office/drawing/2014/main" id="{00000000-0008-0000-0400-00002A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3" name="Rectangle 42">
            <a:hlinkClick xmlns:r="http://schemas.openxmlformats.org/officeDocument/2006/relationships" r:id="rId13" tooltip="Sales"/>
            <a:extLst>
              <a:ext uri="{FF2B5EF4-FFF2-40B4-BE49-F238E27FC236}">
                <a16:creationId xmlns:a16="http://schemas.microsoft.com/office/drawing/2014/main" id="{00000000-0008-0000-0400-00002B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4" name="Rectangle 43">
            <a:hlinkClick xmlns:r="http://schemas.openxmlformats.org/officeDocument/2006/relationships" r:id="rId14" tooltip="Overheads Input"/>
            <a:extLst>
              <a:ext uri="{FF2B5EF4-FFF2-40B4-BE49-F238E27FC236}">
                <a16:creationId xmlns:a16="http://schemas.microsoft.com/office/drawing/2014/main" id="{00000000-0008-0000-0400-00002C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editAs="oneCell">
    <xdr:from>
      <xdr:col>0</xdr:col>
      <xdr:colOff>30480</xdr:colOff>
      <xdr:row>0</xdr:row>
      <xdr:rowOff>1</xdr:rowOff>
    </xdr:from>
    <xdr:to>
      <xdr:col>0</xdr:col>
      <xdr:colOff>929640</xdr:colOff>
      <xdr:row>16</xdr:row>
      <xdr:rowOff>175260</xdr:rowOff>
    </xdr:to>
    <xdr:grpSp>
      <xdr:nvGrpSpPr>
        <xdr:cNvPr id="45" name="Group 44">
          <a:extLst>
            <a:ext uri="{FF2B5EF4-FFF2-40B4-BE49-F238E27FC236}">
              <a16:creationId xmlns:a16="http://schemas.microsoft.com/office/drawing/2014/main" id="{00000000-0008-0000-0400-00002D000000}"/>
            </a:ext>
          </a:extLst>
        </xdr:cNvPr>
        <xdr:cNvGrpSpPr/>
      </xdr:nvGrpSpPr>
      <xdr:grpSpPr>
        <a:xfrm>
          <a:off x="30480" y="1"/>
          <a:ext cx="899160" cy="3223259"/>
          <a:chOff x="640080" y="350521"/>
          <a:chExt cx="899160" cy="3223259"/>
        </a:xfrm>
      </xdr:grpSpPr>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47" name="Rectangle 46">
            <a:hlinkClick xmlns:r="http://schemas.openxmlformats.org/officeDocument/2006/relationships" r:id="rId3" tooltip="Store Input"/>
            <a:extLst>
              <a:ext uri="{FF2B5EF4-FFF2-40B4-BE49-F238E27FC236}">
                <a16:creationId xmlns:a16="http://schemas.microsoft.com/office/drawing/2014/main" id="{00000000-0008-0000-0400-00002F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8" name="Rectangle 47">
            <a:hlinkClick xmlns:r="http://schemas.openxmlformats.org/officeDocument/2006/relationships" r:id="rId4" tooltip="Initial Costs Input"/>
            <a:extLst>
              <a:ext uri="{FF2B5EF4-FFF2-40B4-BE49-F238E27FC236}">
                <a16:creationId xmlns:a16="http://schemas.microsoft.com/office/drawing/2014/main" id="{00000000-0008-0000-0400-000030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9" name="Rectangle 48">
            <a:hlinkClick xmlns:r="http://schemas.openxmlformats.org/officeDocument/2006/relationships" r:id="rId5" tooltip="Finance &amp; Other Input"/>
            <a:extLst>
              <a:ext uri="{FF2B5EF4-FFF2-40B4-BE49-F238E27FC236}">
                <a16:creationId xmlns:a16="http://schemas.microsoft.com/office/drawing/2014/main" id="{00000000-0008-0000-0400-000031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0" name="Rectangle 49">
            <a:hlinkClick xmlns:r="http://schemas.openxmlformats.org/officeDocument/2006/relationships" r:id="rId6" tooltip="Initial Costs Report"/>
            <a:extLst>
              <a:ext uri="{FF2B5EF4-FFF2-40B4-BE49-F238E27FC236}">
                <a16:creationId xmlns:a16="http://schemas.microsoft.com/office/drawing/2014/main" id="{00000000-0008-0000-0400-000032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1" name="Rectangle 50">
            <a:hlinkClick xmlns:r="http://schemas.openxmlformats.org/officeDocument/2006/relationships" r:id="rId7" tooltip="Balance Sheet"/>
            <a:extLst>
              <a:ext uri="{FF2B5EF4-FFF2-40B4-BE49-F238E27FC236}">
                <a16:creationId xmlns:a16="http://schemas.microsoft.com/office/drawing/2014/main" id="{00000000-0008-0000-0400-000033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2" name="Rectangle 51">
            <a:hlinkClick xmlns:r="http://schemas.openxmlformats.org/officeDocument/2006/relationships" r:id="rId8" tooltip="P&amp;L monthly"/>
            <a:extLst>
              <a:ext uri="{FF2B5EF4-FFF2-40B4-BE49-F238E27FC236}">
                <a16:creationId xmlns:a16="http://schemas.microsoft.com/office/drawing/2014/main" id="{00000000-0008-0000-0400-000034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3" name="Rectangle 52">
            <a:hlinkClick xmlns:r="http://schemas.openxmlformats.org/officeDocument/2006/relationships" r:id="rId9" tooltip="Cash summary"/>
            <a:extLst>
              <a:ext uri="{FF2B5EF4-FFF2-40B4-BE49-F238E27FC236}">
                <a16:creationId xmlns:a16="http://schemas.microsoft.com/office/drawing/2014/main" id="{00000000-0008-0000-0400-000035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4" name="Rectangle 53">
            <a:hlinkClick xmlns:r="http://schemas.openxmlformats.org/officeDocument/2006/relationships" r:id="rId10" tooltip="Sales Input"/>
            <a:extLst>
              <a:ext uri="{FF2B5EF4-FFF2-40B4-BE49-F238E27FC236}">
                <a16:creationId xmlns:a16="http://schemas.microsoft.com/office/drawing/2014/main" id="{00000000-0008-0000-0400-000036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5" name="Rectangle 54">
            <a:hlinkClick xmlns:r="http://schemas.openxmlformats.org/officeDocument/2006/relationships" r:id="rId11" tooltip="P&amp;L Summary"/>
            <a:extLst>
              <a:ext uri="{FF2B5EF4-FFF2-40B4-BE49-F238E27FC236}">
                <a16:creationId xmlns:a16="http://schemas.microsoft.com/office/drawing/2014/main" id="{00000000-0008-0000-0400-000037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6" name="Rectangle 55">
            <a:hlinkClick xmlns:r="http://schemas.openxmlformats.org/officeDocument/2006/relationships" r:id="rId12" tooltip="Cash monthly"/>
            <a:extLst>
              <a:ext uri="{FF2B5EF4-FFF2-40B4-BE49-F238E27FC236}">
                <a16:creationId xmlns:a16="http://schemas.microsoft.com/office/drawing/2014/main" id="{00000000-0008-0000-0400-000038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7" name="Rectangle 56">
            <a:hlinkClick xmlns:r="http://schemas.openxmlformats.org/officeDocument/2006/relationships" r:id="rId13" tooltip="Sales"/>
            <a:extLst>
              <a:ext uri="{FF2B5EF4-FFF2-40B4-BE49-F238E27FC236}">
                <a16:creationId xmlns:a16="http://schemas.microsoft.com/office/drawing/2014/main" id="{00000000-0008-0000-0400-000039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58" name="Rectangle 57">
            <a:hlinkClick xmlns:r="http://schemas.openxmlformats.org/officeDocument/2006/relationships" r:id="rId14" tooltip="Overheads Input"/>
            <a:extLst>
              <a:ext uri="{FF2B5EF4-FFF2-40B4-BE49-F238E27FC236}">
                <a16:creationId xmlns:a16="http://schemas.microsoft.com/office/drawing/2014/main" id="{00000000-0008-0000-0400-00003A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30480</xdr:colOff>
      <xdr:row>0</xdr:row>
      <xdr:rowOff>30480</xdr:rowOff>
    </xdr:from>
    <xdr:to>
      <xdr:col>0</xdr:col>
      <xdr:colOff>1059180</xdr:colOff>
      <xdr:row>0</xdr:row>
      <xdr:rowOff>175260</xdr:rowOff>
    </xdr:to>
    <xdr:sp macro="" textlink="">
      <xdr:nvSpPr>
        <xdr:cNvPr id="60" name="Rectangle 59">
          <a:hlinkClick xmlns:r="http://schemas.openxmlformats.org/officeDocument/2006/relationships" r:id="rId15" tooltip="Overview"/>
          <a:extLst>
            <a:ext uri="{FF2B5EF4-FFF2-40B4-BE49-F238E27FC236}">
              <a16:creationId xmlns:a16="http://schemas.microsoft.com/office/drawing/2014/main" id="{00000000-0008-0000-0400-00003C000000}"/>
            </a:ext>
          </a:extLst>
        </xdr:cNvPr>
        <xdr:cNvSpPr/>
      </xdr:nvSpPr>
      <xdr:spPr bwMode="auto">
        <a:xfrm>
          <a:off x="3048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6</xdr:col>
      <xdr:colOff>388620</xdr:colOff>
      <xdr:row>0</xdr:row>
      <xdr:rowOff>22860</xdr:rowOff>
    </xdr:from>
    <xdr:to>
      <xdr:col>11</xdr:col>
      <xdr:colOff>369570</xdr:colOff>
      <xdr:row>2</xdr:row>
      <xdr:rowOff>186653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749040" y="22860"/>
          <a:ext cx="2815590" cy="544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561975</xdr:colOff>
          <xdr:row>1</xdr:row>
          <xdr:rowOff>114300</xdr:rowOff>
        </xdr:from>
        <xdr:to>
          <xdr:col>12</xdr:col>
          <xdr:colOff>0</xdr:colOff>
          <xdr:row>2</xdr:row>
          <xdr:rowOff>142875</xdr:rowOff>
        </xdr:to>
        <xdr:sp macro="" textlink="">
          <xdr:nvSpPr>
            <xdr:cNvPr id="46852" name="Check Box 2820" hidden="1">
              <a:extLst>
                <a:ext uri="{63B3BB69-23CF-44E3-9099-C40C66FF867C}">
                  <a14:compatExt spid="_x0000_s46852"/>
                </a:ext>
                <a:ext uri="{FF2B5EF4-FFF2-40B4-BE49-F238E27FC236}">
                  <a16:creationId xmlns:a16="http://schemas.microsoft.com/office/drawing/2014/main" id="{00000000-0008-0000-0500-000004B70000}"/>
                </a:ext>
              </a:extLst>
            </xdr:cNvPr>
            <xdr:cNvSpPr/>
          </xdr:nvSpPr>
          <xdr:spPr bwMode="auto">
            <a:xfrm>
              <a:off x="0" y="0"/>
              <a:ext cx="0" cy="0"/>
            </a:xfrm>
            <a:prstGeom prst="rect">
              <a:avLst/>
            </a:prstGeom>
            <a:noFill/>
            <a:ln w="3175">
              <a:solidFill>
                <a:srgbClr val="969696" mc:Ignorable="a14" a14:legacySpreadsheetColorIndex="55"/>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when this page is complete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1285875</xdr:colOff>
          <xdr:row>29</xdr:row>
          <xdr:rowOff>152400</xdr:rowOff>
        </xdr:from>
        <xdr:to>
          <xdr:col>13</xdr:col>
          <xdr:colOff>1600200</xdr:colOff>
          <xdr:row>31</xdr:row>
          <xdr:rowOff>9525</xdr:rowOff>
        </xdr:to>
        <xdr:sp macro="" textlink="">
          <xdr:nvSpPr>
            <xdr:cNvPr id="46854" name="Drop Down 2822" hidden="1">
              <a:extLst>
                <a:ext uri="{63B3BB69-23CF-44E3-9099-C40C66FF867C}">
                  <a14:compatExt spid="_x0000_s46854"/>
                </a:ext>
                <a:ext uri="{FF2B5EF4-FFF2-40B4-BE49-F238E27FC236}">
                  <a16:creationId xmlns:a16="http://schemas.microsoft.com/office/drawing/2014/main" id="{00000000-0008-0000-0500-000006B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13</xdr:col>
      <xdr:colOff>1074420</xdr:colOff>
      <xdr:row>29</xdr:row>
      <xdr:rowOff>60960</xdr:rowOff>
    </xdr:from>
    <xdr:to>
      <xdr:col>13</xdr:col>
      <xdr:colOff>1661160</xdr:colOff>
      <xdr:row>31</xdr:row>
      <xdr:rowOff>114300</xdr:rowOff>
    </xdr:to>
    <xdr:sp macro="" textlink="">
      <xdr:nvSpPr>
        <xdr:cNvPr id="2" name="Rectangle 1">
          <a:extLst>
            <a:ext uri="{FF2B5EF4-FFF2-40B4-BE49-F238E27FC236}">
              <a16:creationId xmlns:a16="http://schemas.microsoft.com/office/drawing/2014/main" id="{00000000-0008-0000-0500-000002000000}"/>
            </a:ext>
          </a:extLst>
        </xdr:cNvPr>
        <xdr:cNvSpPr/>
      </xdr:nvSpPr>
      <xdr:spPr bwMode="auto">
        <a:xfrm>
          <a:off x="11239500" y="5455920"/>
          <a:ext cx="586740" cy="403860"/>
        </a:xfrm>
        <a:prstGeom prst="rect">
          <a:avLst/>
        </a:prstGeom>
        <a:solidFill>
          <a:schemeClr val="bg1"/>
        </a:solid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0</xdr:col>
      <xdr:colOff>30480</xdr:colOff>
      <xdr:row>0</xdr:row>
      <xdr:rowOff>1</xdr:rowOff>
    </xdr:from>
    <xdr:to>
      <xdr:col>0</xdr:col>
      <xdr:colOff>929640</xdr:colOff>
      <xdr:row>16</xdr:row>
      <xdr:rowOff>175260</xdr:rowOff>
    </xdr:to>
    <xdr:grpSp>
      <xdr:nvGrpSpPr>
        <xdr:cNvPr id="20" name="Group 19">
          <a:extLst>
            <a:ext uri="{FF2B5EF4-FFF2-40B4-BE49-F238E27FC236}">
              <a16:creationId xmlns:a16="http://schemas.microsoft.com/office/drawing/2014/main" id="{00000000-0008-0000-0500-000014000000}"/>
            </a:ext>
          </a:extLst>
        </xdr:cNvPr>
        <xdr:cNvGrpSpPr/>
      </xdr:nvGrpSpPr>
      <xdr:grpSpPr>
        <a:xfrm>
          <a:off x="30480" y="1"/>
          <a:ext cx="899160" cy="3223259"/>
          <a:chOff x="640080" y="350521"/>
          <a:chExt cx="899160" cy="3223259"/>
        </a:xfrm>
      </xdr:grpSpPr>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2" name="Rectangle 21">
            <a:hlinkClick xmlns:r="http://schemas.openxmlformats.org/officeDocument/2006/relationships" r:id="rId3" tooltip="Store Input"/>
            <a:extLst>
              <a:ext uri="{FF2B5EF4-FFF2-40B4-BE49-F238E27FC236}">
                <a16:creationId xmlns:a16="http://schemas.microsoft.com/office/drawing/2014/main" id="{00000000-0008-0000-0500-000016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4" tooltip="Initial Costs Input"/>
            <a:extLst>
              <a:ext uri="{FF2B5EF4-FFF2-40B4-BE49-F238E27FC236}">
                <a16:creationId xmlns:a16="http://schemas.microsoft.com/office/drawing/2014/main" id="{00000000-0008-0000-0500-000017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5" tooltip="Finance &amp; Other Input"/>
            <a:extLst>
              <a:ext uri="{FF2B5EF4-FFF2-40B4-BE49-F238E27FC236}">
                <a16:creationId xmlns:a16="http://schemas.microsoft.com/office/drawing/2014/main" id="{00000000-0008-0000-0500-000018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6" tooltip="Initial Costs Report"/>
            <a:extLst>
              <a:ext uri="{FF2B5EF4-FFF2-40B4-BE49-F238E27FC236}">
                <a16:creationId xmlns:a16="http://schemas.microsoft.com/office/drawing/2014/main" id="{00000000-0008-0000-0500-000019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7" tooltip="Balance Sheet"/>
            <a:extLst>
              <a:ext uri="{FF2B5EF4-FFF2-40B4-BE49-F238E27FC236}">
                <a16:creationId xmlns:a16="http://schemas.microsoft.com/office/drawing/2014/main" id="{00000000-0008-0000-0500-00001A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8" tooltip="P&amp;L monthly"/>
            <a:extLst>
              <a:ext uri="{FF2B5EF4-FFF2-40B4-BE49-F238E27FC236}">
                <a16:creationId xmlns:a16="http://schemas.microsoft.com/office/drawing/2014/main" id="{00000000-0008-0000-0500-00001B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9" tooltip="Cash summary"/>
            <a:extLst>
              <a:ext uri="{FF2B5EF4-FFF2-40B4-BE49-F238E27FC236}">
                <a16:creationId xmlns:a16="http://schemas.microsoft.com/office/drawing/2014/main" id="{00000000-0008-0000-0500-00001C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0" tooltip="Sales Input"/>
            <a:extLst>
              <a:ext uri="{FF2B5EF4-FFF2-40B4-BE49-F238E27FC236}">
                <a16:creationId xmlns:a16="http://schemas.microsoft.com/office/drawing/2014/main" id="{00000000-0008-0000-0500-00001D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1" tooltip="P&amp;L Summary"/>
            <a:extLst>
              <a:ext uri="{FF2B5EF4-FFF2-40B4-BE49-F238E27FC236}">
                <a16:creationId xmlns:a16="http://schemas.microsoft.com/office/drawing/2014/main" id="{00000000-0008-0000-0500-00001E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2" tooltip="Cash monthly"/>
            <a:extLst>
              <a:ext uri="{FF2B5EF4-FFF2-40B4-BE49-F238E27FC236}">
                <a16:creationId xmlns:a16="http://schemas.microsoft.com/office/drawing/2014/main" id="{00000000-0008-0000-0500-00001F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2" name="Rectangle 31">
            <a:hlinkClick xmlns:r="http://schemas.openxmlformats.org/officeDocument/2006/relationships" r:id="rId13" tooltip="Sales"/>
            <a:extLst>
              <a:ext uri="{FF2B5EF4-FFF2-40B4-BE49-F238E27FC236}">
                <a16:creationId xmlns:a16="http://schemas.microsoft.com/office/drawing/2014/main" id="{00000000-0008-0000-0500-000020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3" name="Rectangle 32">
            <a:hlinkClick xmlns:r="http://schemas.openxmlformats.org/officeDocument/2006/relationships" r:id="rId14" tooltip="Overheads Input"/>
            <a:extLst>
              <a:ext uri="{FF2B5EF4-FFF2-40B4-BE49-F238E27FC236}">
                <a16:creationId xmlns:a16="http://schemas.microsoft.com/office/drawing/2014/main" id="{00000000-0008-0000-0500-000021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5" name="Rectangle 34">
          <a:hlinkClick xmlns:r="http://schemas.openxmlformats.org/officeDocument/2006/relationships" r:id="rId15" tooltip="Overview"/>
          <a:extLst>
            <a:ext uri="{FF2B5EF4-FFF2-40B4-BE49-F238E27FC236}">
              <a16:creationId xmlns:a16="http://schemas.microsoft.com/office/drawing/2014/main" id="{00000000-0008-0000-0500-000023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5</xdr:col>
      <xdr:colOff>38100</xdr:colOff>
      <xdr:row>0</xdr:row>
      <xdr:rowOff>22860</xdr:rowOff>
    </xdr:from>
    <xdr:to>
      <xdr:col>8</xdr:col>
      <xdr:colOff>453390</xdr:colOff>
      <xdr:row>2</xdr:row>
      <xdr:rowOff>186653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792980" y="22860"/>
          <a:ext cx="2815590" cy="5447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41</xdr:row>
      <xdr:rowOff>15240</xdr:rowOff>
    </xdr:from>
    <xdr:to>
      <xdr:col>0</xdr:col>
      <xdr:colOff>480060</xdr:colOff>
      <xdr:row>42</xdr:row>
      <xdr:rowOff>76200</xdr:rowOff>
    </xdr:to>
    <xdr:sp macro="[0]!topofpage" textlink="">
      <xdr:nvSpPr>
        <xdr:cNvPr id="73771" name="Rectangle 43">
          <a:extLst>
            <a:ext uri="{FF2B5EF4-FFF2-40B4-BE49-F238E27FC236}">
              <a16:creationId xmlns:a16="http://schemas.microsoft.com/office/drawing/2014/main" id="{00000000-0008-0000-0600-00002B200100}"/>
            </a:ext>
          </a:extLst>
        </xdr:cNvPr>
        <xdr:cNvSpPr>
          <a:spLocks noChangeArrowheads="1"/>
        </xdr:cNvSpPr>
      </xdr:nvSpPr>
      <xdr:spPr bwMode="auto">
        <a:xfrm>
          <a:off x="76200" y="7680960"/>
          <a:ext cx="40386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000" b="1" i="0" u="none" strike="noStrike" baseline="0">
              <a:solidFill>
                <a:srgbClr val="000080"/>
              </a:solidFill>
              <a:latin typeface="Calibri"/>
              <a:cs typeface="Calibri"/>
            </a:rPr>
            <a:t>Top ↑</a:t>
          </a:r>
        </a:p>
      </xdr:txBody>
    </xdr:sp>
    <xdr:clientData/>
  </xdr:twoCellAnchor>
  <xdr:oneCellAnchor>
    <xdr:from>
      <xdr:col>19</xdr:col>
      <xdr:colOff>0</xdr:colOff>
      <xdr:row>5</xdr:row>
      <xdr:rowOff>0</xdr:rowOff>
    </xdr:from>
    <xdr:ext cx="1609725" cy="819150"/>
    <xdr:grpSp>
      <xdr:nvGrpSpPr>
        <xdr:cNvPr id="73732" name="Group 29">
          <a:extLst>
            <a:ext uri="{FF2B5EF4-FFF2-40B4-BE49-F238E27FC236}">
              <a16:creationId xmlns:a16="http://schemas.microsoft.com/office/drawing/2014/main" id="{00000000-0008-0000-0600-000004200100}"/>
            </a:ext>
          </a:extLst>
        </xdr:cNvPr>
        <xdr:cNvGrpSpPr>
          <a:grpSpLocks/>
        </xdr:cNvGrpSpPr>
      </xdr:nvGrpSpPr>
      <xdr:grpSpPr bwMode="auto">
        <a:xfrm>
          <a:off x="9763125" y="952500"/>
          <a:ext cx="1609725" cy="819150"/>
          <a:chOff x="10736580" y="944880"/>
          <a:chExt cx="1608660" cy="815340"/>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bwMode="auto">
          <a:xfrm>
            <a:off x="11440964" y="944880"/>
            <a:ext cx="904276" cy="303382"/>
          </a:xfrm>
          <a:prstGeom prst="round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72000" tIns="0" rIns="0" bIns="0" rtlCol="0" anchor="ctr" upright="1"/>
          <a:lstStyle/>
          <a:p>
            <a:pPr algn="l"/>
            <a:r>
              <a:rPr lang="en-GB" sz="800"/>
              <a:t>Please read</a:t>
            </a:r>
            <a:r>
              <a:rPr lang="en-GB" sz="800" baseline="0"/>
              <a:t> the notes in the Terms</a:t>
            </a:r>
            <a:endParaRPr lang="en-GB" sz="800"/>
          </a:p>
        </xdr:txBody>
      </xdr:sp>
      <xdr:sp macro="[0]!populate_initial" textlink="">
        <xdr:nvSpPr>
          <xdr:cNvPr id="32" name="Rounded Rectangle 31" descr="This button populates the form with sample data" title="Use samples">
            <a:extLst>
              <a:ext uri="{FF2B5EF4-FFF2-40B4-BE49-F238E27FC236}">
                <a16:creationId xmlns:a16="http://schemas.microsoft.com/office/drawing/2014/main" id="{00000000-0008-0000-0600-000020000000}"/>
              </a:ext>
            </a:extLst>
          </xdr:cNvPr>
          <xdr:cNvSpPr/>
        </xdr:nvSpPr>
        <xdr:spPr bwMode="auto">
          <a:xfrm>
            <a:off x="10736580" y="944880"/>
            <a:ext cx="685346" cy="303382"/>
          </a:xfrm>
          <a:prstGeom prst="roundRect">
            <a:avLst/>
          </a:prstGeom>
          <a:solidFill>
            <a:srgbClr val="FBFAF7"/>
          </a:solidFill>
          <a:ln w="317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00B050"/>
                </a:solidFill>
              </a:rPr>
              <a:t>Use</a:t>
            </a:r>
          </a:p>
          <a:p>
            <a:pPr algn="ctr"/>
            <a:r>
              <a:rPr lang="en-GB" sz="800">
                <a:solidFill>
                  <a:srgbClr val="00B050"/>
                </a:solidFill>
              </a:rPr>
              <a:t>Samples</a:t>
            </a:r>
          </a:p>
        </xdr:txBody>
      </xdr:sp>
      <xdr:sp macro="[0]!clear_initial" textlink="">
        <xdr:nvSpPr>
          <xdr:cNvPr id="33" name="Rounded Rectangle 32" descr="This clears your inputs" title="Clear inputs">
            <a:extLst>
              <a:ext uri="{FF2B5EF4-FFF2-40B4-BE49-F238E27FC236}">
                <a16:creationId xmlns:a16="http://schemas.microsoft.com/office/drawing/2014/main" id="{00000000-0008-0000-0600-000021000000}"/>
              </a:ext>
            </a:extLst>
          </xdr:cNvPr>
          <xdr:cNvSpPr/>
        </xdr:nvSpPr>
        <xdr:spPr bwMode="auto">
          <a:xfrm>
            <a:off x="10746099" y="1456838"/>
            <a:ext cx="685346" cy="303382"/>
          </a:xfrm>
          <a:prstGeom prst="roundRect">
            <a:avLst/>
          </a:prstGeom>
          <a:solidFill>
            <a:srgbClr val="FBFAF7"/>
          </a:solidFill>
          <a:ln w="952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FF0000"/>
                </a:solidFill>
              </a:rPr>
              <a:t>Clear inputs</a:t>
            </a:r>
          </a:p>
        </xdr:txBody>
      </xdr:sp>
    </xdr:grpSp>
    <xdr:clientData/>
  </xdr:oneCellAnchor>
  <mc:AlternateContent xmlns:mc="http://schemas.openxmlformats.org/markup-compatibility/2006">
    <mc:Choice xmlns:a14="http://schemas.microsoft.com/office/drawing/2010/main" Requires="a14">
      <xdr:twoCellAnchor editAs="oneCell">
        <xdr:from>
          <xdr:col>11</xdr:col>
          <xdr:colOff>114300</xdr:colOff>
          <xdr:row>1</xdr:row>
          <xdr:rowOff>114300</xdr:rowOff>
        </xdr:from>
        <xdr:to>
          <xdr:col>18</xdr:col>
          <xdr:colOff>0</xdr:colOff>
          <xdr:row>2</xdr:row>
          <xdr:rowOff>142875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600-000002200100}"/>
                </a:ext>
              </a:extLst>
            </xdr:cNvPr>
            <xdr:cNvSpPr/>
          </xdr:nvSpPr>
          <xdr:spPr bwMode="auto">
            <a:xfrm>
              <a:off x="0" y="0"/>
              <a:ext cx="0" cy="0"/>
            </a:xfrm>
            <a:prstGeom prst="rect">
              <a:avLst/>
            </a:prstGeom>
            <a:noFill/>
            <a:ln w="3175">
              <a:solidFill>
                <a:srgbClr val="969696" mc:Ignorable="a14" a14:legacySpreadsheetColorIndex="55"/>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when this page is complete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1333500</xdr:colOff>
          <xdr:row>40</xdr:row>
          <xdr:rowOff>0</xdr:rowOff>
        </xdr:from>
        <xdr:to>
          <xdr:col>19</xdr:col>
          <xdr:colOff>1666875</xdr:colOff>
          <xdr:row>41</xdr:row>
          <xdr:rowOff>38100</xdr:rowOff>
        </xdr:to>
        <xdr:sp macro="" textlink="">
          <xdr:nvSpPr>
            <xdr:cNvPr id="2" name="Drop Down 4" hidden="1">
              <a:extLst>
                <a:ext uri="{63B3BB69-23CF-44E3-9099-C40C66FF867C}">
                  <a14:compatExt spid="_x0000_s73732"/>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19</xdr:col>
      <xdr:colOff>1196340</xdr:colOff>
      <xdr:row>39</xdr:row>
      <xdr:rowOff>68580</xdr:rowOff>
    </xdr:from>
    <xdr:to>
      <xdr:col>19</xdr:col>
      <xdr:colOff>1783080</xdr:colOff>
      <xdr:row>41</xdr:row>
      <xdr:rowOff>137160</xdr:rowOff>
    </xdr:to>
    <xdr:sp macro="" textlink="">
      <xdr:nvSpPr>
        <xdr:cNvPr id="25" name="Rectangle 24">
          <a:extLst>
            <a:ext uri="{FF2B5EF4-FFF2-40B4-BE49-F238E27FC236}">
              <a16:creationId xmlns:a16="http://schemas.microsoft.com/office/drawing/2014/main" id="{00000000-0008-0000-0600-000019000000}"/>
            </a:ext>
          </a:extLst>
        </xdr:cNvPr>
        <xdr:cNvSpPr/>
      </xdr:nvSpPr>
      <xdr:spPr bwMode="auto">
        <a:xfrm>
          <a:off x="11361420" y="7399020"/>
          <a:ext cx="586740" cy="403860"/>
        </a:xfrm>
        <a:prstGeom prst="rect">
          <a:avLst/>
        </a:prstGeom>
        <a:solidFill>
          <a:schemeClr val="bg1"/>
        </a:solid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0</xdr:col>
      <xdr:colOff>30480</xdr:colOff>
      <xdr:row>0</xdr:row>
      <xdr:rowOff>1</xdr:rowOff>
    </xdr:from>
    <xdr:to>
      <xdr:col>0</xdr:col>
      <xdr:colOff>926465</xdr:colOff>
      <xdr:row>16</xdr:row>
      <xdr:rowOff>178435</xdr:rowOff>
    </xdr:to>
    <xdr:grpSp>
      <xdr:nvGrpSpPr>
        <xdr:cNvPr id="57" name="Group 56">
          <a:extLst>
            <a:ext uri="{FF2B5EF4-FFF2-40B4-BE49-F238E27FC236}">
              <a16:creationId xmlns:a16="http://schemas.microsoft.com/office/drawing/2014/main" id="{00000000-0008-0000-0600-000039000000}"/>
            </a:ext>
          </a:extLst>
        </xdr:cNvPr>
        <xdr:cNvGrpSpPr/>
      </xdr:nvGrpSpPr>
      <xdr:grpSpPr>
        <a:xfrm>
          <a:off x="30480" y="1"/>
          <a:ext cx="895985" cy="3226434"/>
          <a:chOff x="640080" y="350521"/>
          <a:chExt cx="899160" cy="3223259"/>
        </a:xfrm>
      </xdr:grpSpPr>
      <xdr:pic>
        <xdr:nvPicPr>
          <xdr:cNvPr id="58" name="Picture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59" name="Rectangle 58">
            <a:hlinkClick xmlns:r="http://schemas.openxmlformats.org/officeDocument/2006/relationships" r:id="rId3" tooltip="Store Input"/>
            <a:extLst>
              <a:ext uri="{FF2B5EF4-FFF2-40B4-BE49-F238E27FC236}">
                <a16:creationId xmlns:a16="http://schemas.microsoft.com/office/drawing/2014/main" id="{00000000-0008-0000-0600-00003B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0" name="Rectangle 59">
            <a:hlinkClick xmlns:r="http://schemas.openxmlformats.org/officeDocument/2006/relationships" r:id="rId4" tooltip="Initial Costs Input"/>
            <a:extLst>
              <a:ext uri="{FF2B5EF4-FFF2-40B4-BE49-F238E27FC236}">
                <a16:creationId xmlns:a16="http://schemas.microsoft.com/office/drawing/2014/main" id="{00000000-0008-0000-0600-00003C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1" name="Rectangle 60">
            <a:hlinkClick xmlns:r="http://schemas.openxmlformats.org/officeDocument/2006/relationships" r:id="rId5" tooltip="Finance &amp; Other Input"/>
            <a:extLst>
              <a:ext uri="{FF2B5EF4-FFF2-40B4-BE49-F238E27FC236}">
                <a16:creationId xmlns:a16="http://schemas.microsoft.com/office/drawing/2014/main" id="{00000000-0008-0000-0600-00003D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2" name="Rectangle 61">
            <a:hlinkClick xmlns:r="http://schemas.openxmlformats.org/officeDocument/2006/relationships" r:id="rId6" tooltip="Initial Costs Report"/>
            <a:extLst>
              <a:ext uri="{FF2B5EF4-FFF2-40B4-BE49-F238E27FC236}">
                <a16:creationId xmlns:a16="http://schemas.microsoft.com/office/drawing/2014/main" id="{00000000-0008-0000-0600-00003E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3" name="Rectangle 62">
            <a:hlinkClick xmlns:r="http://schemas.openxmlformats.org/officeDocument/2006/relationships" r:id="rId7" tooltip="Balance Sheet"/>
            <a:extLst>
              <a:ext uri="{FF2B5EF4-FFF2-40B4-BE49-F238E27FC236}">
                <a16:creationId xmlns:a16="http://schemas.microsoft.com/office/drawing/2014/main" id="{00000000-0008-0000-0600-00003F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4" name="Rectangle 63">
            <a:hlinkClick xmlns:r="http://schemas.openxmlformats.org/officeDocument/2006/relationships" r:id="rId8" tooltip="P&amp;L monthly"/>
            <a:extLst>
              <a:ext uri="{FF2B5EF4-FFF2-40B4-BE49-F238E27FC236}">
                <a16:creationId xmlns:a16="http://schemas.microsoft.com/office/drawing/2014/main" id="{00000000-0008-0000-0600-000040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5" name="Rectangle 64">
            <a:hlinkClick xmlns:r="http://schemas.openxmlformats.org/officeDocument/2006/relationships" r:id="rId9" tooltip="Cash summary"/>
            <a:extLst>
              <a:ext uri="{FF2B5EF4-FFF2-40B4-BE49-F238E27FC236}">
                <a16:creationId xmlns:a16="http://schemas.microsoft.com/office/drawing/2014/main" id="{00000000-0008-0000-0600-000041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6" name="Rectangle 65">
            <a:hlinkClick xmlns:r="http://schemas.openxmlformats.org/officeDocument/2006/relationships" r:id="rId10" tooltip="Sales Input"/>
            <a:extLst>
              <a:ext uri="{FF2B5EF4-FFF2-40B4-BE49-F238E27FC236}">
                <a16:creationId xmlns:a16="http://schemas.microsoft.com/office/drawing/2014/main" id="{00000000-0008-0000-0600-000042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7" name="Rectangle 66">
            <a:hlinkClick xmlns:r="http://schemas.openxmlformats.org/officeDocument/2006/relationships" r:id="rId11" tooltip="P&amp;L Summary"/>
            <a:extLst>
              <a:ext uri="{FF2B5EF4-FFF2-40B4-BE49-F238E27FC236}">
                <a16:creationId xmlns:a16="http://schemas.microsoft.com/office/drawing/2014/main" id="{00000000-0008-0000-0600-000043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8" name="Rectangle 67">
            <a:hlinkClick xmlns:r="http://schemas.openxmlformats.org/officeDocument/2006/relationships" r:id="rId12" tooltip="Cash monthly"/>
            <a:extLst>
              <a:ext uri="{FF2B5EF4-FFF2-40B4-BE49-F238E27FC236}">
                <a16:creationId xmlns:a16="http://schemas.microsoft.com/office/drawing/2014/main" id="{00000000-0008-0000-0600-000044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69" name="Rectangle 68">
            <a:hlinkClick xmlns:r="http://schemas.openxmlformats.org/officeDocument/2006/relationships" r:id="rId13" tooltip="Sales"/>
            <a:extLst>
              <a:ext uri="{FF2B5EF4-FFF2-40B4-BE49-F238E27FC236}">
                <a16:creationId xmlns:a16="http://schemas.microsoft.com/office/drawing/2014/main" id="{00000000-0008-0000-0600-000045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70" name="Rectangle 69">
            <a:hlinkClick xmlns:r="http://schemas.openxmlformats.org/officeDocument/2006/relationships" r:id="rId14" tooltip="Overheads Input"/>
            <a:extLst>
              <a:ext uri="{FF2B5EF4-FFF2-40B4-BE49-F238E27FC236}">
                <a16:creationId xmlns:a16="http://schemas.microsoft.com/office/drawing/2014/main" id="{00000000-0008-0000-0600-000046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30480</xdr:colOff>
      <xdr:row>0</xdr:row>
      <xdr:rowOff>22860</xdr:rowOff>
    </xdr:from>
    <xdr:to>
      <xdr:col>0</xdr:col>
      <xdr:colOff>1059180</xdr:colOff>
      <xdr:row>0</xdr:row>
      <xdr:rowOff>167640</xdr:rowOff>
    </xdr:to>
    <xdr:sp macro="" textlink="">
      <xdr:nvSpPr>
        <xdr:cNvPr id="71" name="Rectangle 70">
          <a:hlinkClick xmlns:r="http://schemas.openxmlformats.org/officeDocument/2006/relationships" r:id="rId15" tooltip="Overview"/>
          <a:extLst>
            <a:ext uri="{FF2B5EF4-FFF2-40B4-BE49-F238E27FC236}">
              <a16:creationId xmlns:a16="http://schemas.microsoft.com/office/drawing/2014/main" id="{00000000-0008-0000-0600-000047000000}"/>
            </a:ext>
          </a:extLst>
        </xdr:cNvPr>
        <xdr:cNvSpPr/>
      </xdr:nvSpPr>
      <xdr:spPr bwMode="auto">
        <a:xfrm>
          <a:off x="30480" y="2286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7</xdr:col>
      <xdr:colOff>0</xdr:colOff>
      <xdr:row>0</xdr:row>
      <xdr:rowOff>15240</xdr:rowOff>
    </xdr:from>
    <xdr:to>
      <xdr:col>11</xdr:col>
      <xdr:colOff>57150</xdr:colOff>
      <xdr:row>2</xdr:row>
      <xdr:rowOff>182208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846320" y="15240"/>
          <a:ext cx="2815590" cy="544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5</xdr:row>
      <xdr:rowOff>0</xdr:rowOff>
    </xdr:from>
    <xdr:to>
      <xdr:col>15</xdr:col>
      <xdr:colOff>1609725</xdr:colOff>
      <xdr:row>9</xdr:row>
      <xdr:rowOff>68580</xdr:rowOff>
    </xdr:to>
    <xdr:grpSp>
      <xdr:nvGrpSpPr>
        <xdr:cNvPr id="23" name="Group 29">
          <a:extLst>
            <a:ext uri="{FF2B5EF4-FFF2-40B4-BE49-F238E27FC236}">
              <a16:creationId xmlns:a16="http://schemas.microsoft.com/office/drawing/2014/main" id="{00000000-0008-0000-0700-000017000000}"/>
            </a:ext>
          </a:extLst>
        </xdr:cNvPr>
        <xdr:cNvGrpSpPr>
          <a:grpSpLocks/>
        </xdr:cNvGrpSpPr>
      </xdr:nvGrpSpPr>
      <xdr:grpSpPr bwMode="auto">
        <a:xfrm>
          <a:off x="9786938" y="952500"/>
          <a:ext cx="1609725" cy="830580"/>
          <a:chOff x="10736580" y="944880"/>
          <a:chExt cx="1608660" cy="815340"/>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bwMode="auto">
          <a:xfrm>
            <a:off x="11440964" y="944880"/>
            <a:ext cx="904276" cy="303382"/>
          </a:xfrm>
          <a:prstGeom prst="round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72000" tIns="0" rIns="0" bIns="0" rtlCol="0" anchor="ctr" upright="1"/>
          <a:lstStyle/>
          <a:p>
            <a:pPr algn="l"/>
            <a:r>
              <a:rPr lang="en-GB" sz="800"/>
              <a:t>Please read</a:t>
            </a:r>
            <a:r>
              <a:rPr lang="en-GB" sz="800" baseline="0"/>
              <a:t> the notes in the Terms</a:t>
            </a:r>
            <a:endParaRPr lang="en-GB" sz="800"/>
          </a:p>
        </xdr:txBody>
      </xdr:sp>
      <xdr:sp macro="[0]!populate_sales" textlink="">
        <xdr:nvSpPr>
          <xdr:cNvPr id="28" name="Rounded Rectangle 27" descr="This button populates the form with sample data" title="Use samples">
            <a:extLst>
              <a:ext uri="{FF2B5EF4-FFF2-40B4-BE49-F238E27FC236}">
                <a16:creationId xmlns:a16="http://schemas.microsoft.com/office/drawing/2014/main" id="{00000000-0008-0000-0700-00001C000000}"/>
              </a:ext>
            </a:extLst>
          </xdr:cNvPr>
          <xdr:cNvSpPr/>
        </xdr:nvSpPr>
        <xdr:spPr bwMode="auto">
          <a:xfrm>
            <a:off x="10736580" y="944880"/>
            <a:ext cx="685346" cy="303382"/>
          </a:xfrm>
          <a:prstGeom prst="roundRect">
            <a:avLst/>
          </a:prstGeom>
          <a:solidFill>
            <a:srgbClr val="FBFAF7"/>
          </a:solidFill>
          <a:ln w="317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00B050"/>
                </a:solidFill>
              </a:rPr>
              <a:t>Use</a:t>
            </a:r>
          </a:p>
          <a:p>
            <a:pPr algn="ctr"/>
            <a:r>
              <a:rPr lang="en-GB" sz="800">
                <a:solidFill>
                  <a:srgbClr val="00B050"/>
                </a:solidFill>
              </a:rPr>
              <a:t>Samples</a:t>
            </a:r>
          </a:p>
        </xdr:txBody>
      </xdr:sp>
      <xdr:sp macro="[0]!clear_sales" textlink="">
        <xdr:nvSpPr>
          <xdr:cNvPr id="29" name="Rounded Rectangle 28" descr="This clears your inputs" title="Clear inputs">
            <a:extLst>
              <a:ext uri="{FF2B5EF4-FFF2-40B4-BE49-F238E27FC236}">
                <a16:creationId xmlns:a16="http://schemas.microsoft.com/office/drawing/2014/main" id="{00000000-0008-0000-0700-00001D000000}"/>
              </a:ext>
            </a:extLst>
          </xdr:cNvPr>
          <xdr:cNvSpPr/>
        </xdr:nvSpPr>
        <xdr:spPr bwMode="auto">
          <a:xfrm>
            <a:off x="10746099" y="1456838"/>
            <a:ext cx="685346" cy="303382"/>
          </a:xfrm>
          <a:prstGeom prst="roundRect">
            <a:avLst/>
          </a:prstGeom>
          <a:solidFill>
            <a:srgbClr val="FBFAF7"/>
          </a:solidFill>
          <a:ln w="952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FF0000"/>
                </a:solidFill>
              </a:rPr>
              <a:t>Clear inputs</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533400</xdr:colOff>
          <xdr:row>1</xdr:row>
          <xdr:rowOff>114300</xdr:rowOff>
        </xdr:from>
        <xdr:to>
          <xdr:col>14</xdr:col>
          <xdr:colOff>0</xdr:colOff>
          <xdr:row>2</xdr:row>
          <xdr:rowOff>142875</xdr:rowOff>
        </xdr:to>
        <xdr:sp macro="" textlink="">
          <xdr:nvSpPr>
            <xdr:cNvPr id="45874" name="Check Box 2866" hidden="1">
              <a:extLst>
                <a:ext uri="{63B3BB69-23CF-44E3-9099-C40C66FF867C}">
                  <a14:compatExt spid="_x0000_s45874"/>
                </a:ext>
                <a:ext uri="{FF2B5EF4-FFF2-40B4-BE49-F238E27FC236}">
                  <a16:creationId xmlns:a16="http://schemas.microsoft.com/office/drawing/2014/main" id="{00000000-0008-0000-0700-000032B30000}"/>
                </a:ext>
              </a:extLst>
            </xdr:cNvPr>
            <xdr:cNvSpPr/>
          </xdr:nvSpPr>
          <xdr:spPr bwMode="auto">
            <a:xfrm>
              <a:off x="0" y="0"/>
              <a:ext cx="0" cy="0"/>
            </a:xfrm>
            <a:prstGeom prst="rect">
              <a:avLst/>
            </a:prstGeom>
            <a:noFill/>
            <a:ln w="3175">
              <a:solidFill>
                <a:srgbClr val="969696" mc:Ignorable="a14" a14:legacySpreadsheetColorIndex="55"/>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when this page is complete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1247775</xdr:colOff>
          <xdr:row>41</xdr:row>
          <xdr:rowOff>76200</xdr:rowOff>
        </xdr:from>
        <xdr:to>
          <xdr:col>15</xdr:col>
          <xdr:colOff>1562100</xdr:colOff>
          <xdr:row>42</xdr:row>
          <xdr:rowOff>114300</xdr:rowOff>
        </xdr:to>
        <xdr:sp macro="" textlink="">
          <xdr:nvSpPr>
            <xdr:cNvPr id="45875" name="Drop Down 2867" hidden="1">
              <a:extLst>
                <a:ext uri="{63B3BB69-23CF-44E3-9099-C40C66FF867C}">
                  <a14:compatExt spid="_x0000_s45875"/>
                </a:ext>
                <a:ext uri="{FF2B5EF4-FFF2-40B4-BE49-F238E27FC236}">
                  <a16:creationId xmlns:a16="http://schemas.microsoft.com/office/drawing/2014/main" id="{00000000-0008-0000-0700-000033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15</xdr:col>
      <xdr:colOff>1127760</xdr:colOff>
      <xdr:row>41</xdr:row>
      <xdr:rowOff>0</xdr:rowOff>
    </xdr:from>
    <xdr:to>
      <xdr:col>15</xdr:col>
      <xdr:colOff>1714500</xdr:colOff>
      <xdr:row>43</xdr:row>
      <xdr:rowOff>83820</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bwMode="auto">
        <a:xfrm>
          <a:off x="11292840" y="7048500"/>
          <a:ext cx="586740" cy="403860"/>
        </a:xfrm>
        <a:prstGeom prst="rect">
          <a:avLst/>
        </a:prstGeom>
        <a:solidFill>
          <a:schemeClr val="bg1"/>
        </a:solid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0</xdr:col>
      <xdr:colOff>30480</xdr:colOff>
      <xdr:row>0</xdr:row>
      <xdr:rowOff>1</xdr:rowOff>
    </xdr:from>
    <xdr:to>
      <xdr:col>0</xdr:col>
      <xdr:colOff>923290</xdr:colOff>
      <xdr:row>16</xdr:row>
      <xdr:rowOff>181610</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30480" y="1"/>
          <a:ext cx="892810" cy="3229609"/>
          <a:chOff x="640080" y="350521"/>
          <a:chExt cx="899160" cy="3223259"/>
        </a:xfrm>
      </xdr:grpSpPr>
      <xdr:pic>
        <xdr:nvPicPr>
          <xdr:cNvPr id="27" name="Picture 26">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30" name="Rectangle 29">
            <a:hlinkClick xmlns:r="http://schemas.openxmlformats.org/officeDocument/2006/relationships" r:id="rId3" tooltip="Store Input"/>
            <a:extLst>
              <a:ext uri="{FF2B5EF4-FFF2-40B4-BE49-F238E27FC236}">
                <a16:creationId xmlns:a16="http://schemas.microsoft.com/office/drawing/2014/main" id="{00000000-0008-0000-0700-00001E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4" tooltip="Initial Costs Input"/>
            <a:extLst>
              <a:ext uri="{FF2B5EF4-FFF2-40B4-BE49-F238E27FC236}">
                <a16:creationId xmlns:a16="http://schemas.microsoft.com/office/drawing/2014/main" id="{00000000-0008-0000-0700-00001F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2" name="Rectangle 31">
            <a:hlinkClick xmlns:r="http://schemas.openxmlformats.org/officeDocument/2006/relationships" r:id="rId5" tooltip="Finance &amp; Other Input"/>
            <a:extLst>
              <a:ext uri="{FF2B5EF4-FFF2-40B4-BE49-F238E27FC236}">
                <a16:creationId xmlns:a16="http://schemas.microsoft.com/office/drawing/2014/main" id="{00000000-0008-0000-0700-000020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3" name="Rectangle 32">
            <a:hlinkClick xmlns:r="http://schemas.openxmlformats.org/officeDocument/2006/relationships" r:id="rId6" tooltip="Initial Costs Report"/>
            <a:extLst>
              <a:ext uri="{FF2B5EF4-FFF2-40B4-BE49-F238E27FC236}">
                <a16:creationId xmlns:a16="http://schemas.microsoft.com/office/drawing/2014/main" id="{00000000-0008-0000-0700-000021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4" name="Rectangle 33">
            <a:hlinkClick xmlns:r="http://schemas.openxmlformats.org/officeDocument/2006/relationships" r:id="rId7" tooltip="Balance Sheet"/>
            <a:extLst>
              <a:ext uri="{FF2B5EF4-FFF2-40B4-BE49-F238E27FC236}">
                <a16:creationId xmlns:a16="http://schemas.microsoft.com/office/drawing/2014/main" id="{00000000-0008-0000-0700-000022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5" name="Rectangle 34">
            <a:hlinkClick xmlns:r="http://schemas.openxmlformats.org/officeDocument/2006/relationships" r:id="rId8" tooltip="P&amp;L monthly"/>
            <a:extLst>
              <a:ext uri="{FF2B5EF4-FFF2-40B4-BE49-F238E27FC236}">
                <a16:creationId xmlns:a16="http://schemas.microsoft.com/office/drawing/2014/main" id="{00000000-0008-0000-0700-000023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6" name="Rectangle 35">
            <a:hlinkClick xmlns:r="http://schemas.openxmlformats.org/officeDocument/2006/relationships" r:id="rId9" tooltip="Cash summary"/>
            <a:extLst>
              <a:ext uri="{FF2B5EF4-FFF2-40B4-BE49-F238E27FC236}">
                <a16:creationId xmlns:a16="http://schemas.microsoft.com/office/drawing/2014/main" id="{00000000-0008-0000-0700-000024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7" name="Rectangle 36">
            <a:hlinkClick xmlns:r="http://schemas.openxmlformats.org/officeDocument/2006/relationships" r:id="rId10" tooltip="Sales Input"/>
            <a:extLst>
              <a:ext uri="{FF2B5EF4-FFF2-40B4-BE49-F238E27FC236}">
                <a16:creationId xmlns:a16="http://schemas.microsoft.com/office/drawing/2014/main" id="{00000000-0008-0000-0700-000025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8" name="Rectangle 37">
            <a:hlinkClick xmlns:r="http://schemas.openxmlformats.org/officeDocument/2006/relationships" r:id="rId11" tooltip="P&amp;L Summary"/>
            <a:extLst>
              <a:ext uri="{FF2B5EF4-FFF2-40B4-BE49-F238E27FC236}">
                <a16:creationId xmlns:a16="http://schemas.microsoft.com/office/drawing/2014/main" id="{00000000-0008-0000-0700-000026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9" name="Rectangle 38">
            <a:hlinkClick xmlns:r="http://schemas.openxmlformats.org/officeDocument/2006/relationships" r:id="rId12" tooltip="Cash monthly"/>
            <a:extLst>
              <a:ext uri="{FF2B5EF4-FFF2-40B4-BE49-F238E27FC236}">
                <a16:creationId xmlns:a16="http://schemas.microsoft.com/office/drawing/2014/main" id="{00000000-0008-0000-0700-000027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0" name="Rectangle 39">
            <a:hlinkClick xmlns:r="http://schemas.openxmlformats.org/officeDocument/2006/relationships" r:id="rId13" tooltip="Sales"/>
            <a:extLst>
              <a:ext uri="{FF2B5EF4-FFF2-40B4-BE49-F238E27FC236}">
                <a16:creationId xmlns:a16="http://schemas.microsoft.com/office/drawing/2014/main" id="{00000000-0008-0000-0700-000028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1" name="Rectangle 40">
            <a:hlinkClick xmlns:r="http://schemas.openxmlformats.org/officeDocument/2006/relationships" r:id="rId14" tooltip="Overheads Input"/>
            <a:extLst>
              <a:ext uri="{FF2B5EF4-FFF2-40B4-BE49-F238E27FC236}">
                <a16:creationId xmlns:a16="http://schemas.microsoft.com/office/drawing/2014/main" id="{00000000-0008-0000-0700-000029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42" name="Rectangle 41">
          <a:hlinkClick xmlns:r="http://schemas.openxmlformats.org/officeDocument/2006/relationships" r:id="rId15" tooltip="Overview"/>
          <a:extLst>
            <a:ext uri="{FF2B5EF4-FFF2-40B4-BE49-F238E27FC236}">
              <a16:creationId xmlns:a16="http://schemas.microsoft.com/office/drawing/2014/main" id="{00000000-0008-0000-0700-00002A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5</xdr:col>
      <xdr:colOff>320040</xdr:colOff>
      <xdr:row>0</xdr:row>
      <xdr:rowOff>15240</xdr:rowOff>
    </xdr:from>
    <xdr:to>
      <xdr:col>10</xdr:col>
      <xdr:colOff>438150</xdr:colOff>
      <xdr:row>2</xdr:row>
      <xdr:rowOff>179033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800600" y="15240"/>
          <a:ext cx="2815590" cy="544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5</xdr:row>
      <xdr:rowOff>0</xdr:rowOff>
    </xdr:from>
    <xdr:to>
      <xdr:col>15</xdr:col>
      <xdr:colOff>1609725</xdr:colOff>
      <xdr:row>9</xdr:row>
      <xdr:rowOff>67310</xdr:rowOff>
    </xdr:to>
    <xdr:grpSp>
      <xdr:nvGrpSpPr>
        <xdr:cNvPr id="23" name="Group 29">
          <a:extLst>
            <a:ext uri="{FF2B5EF4-FFF2-40B4-BE49-F238E27FC236}">
              <a16:creationId xmlns:a16="http://schemas.microsoft.com/office/drawing/2014/main" id="{00000000-0008-0000-0800-000017000000}"/>
            </a:ext>
          </a:extLst>
        </xdr:cNvPr>
        <xdr:cNvGrpSpPr>
          <a:grpSpLocks/>
        </xdr:cNvGrpSpPr>
      </xdr:nvGrpSpPr>
      <xdr:grpSpPr bwMode="auto">
        <a:xfrm>
          <a:off x="9802813" y="952500"/>
          <a:ext cx="1609725" cy="829310"/>
          <a:chOff x="10736580" y="944880"/>
          <a:chExt cx="1608660" cy="815340"/>
        </a:xfrm>
      </xdr:grpSpPr>
      <xdr:sp macro="" textlink="">
        <xdr:nvSpPr>
          <xdr:cNvPr id="24" name="Rounded Rectangle 23">
            <a:extLst>
              <a:ext uri="{FF2B5EF4-FFF2-40B4-BE49-F238E27FC236}">
                <a16:creationId xmlns:a16="http://schemas.microsoft.com/office/drawing/2014/main" id="{00000000-0008-0000-0800-000018000000}"/>
              </a:ext>
            </a:extLst>
          </xdr:cNvPr>
          <xdr:cNvSpPr/>
        </xdr:nvSpPr>
        <xdr:spPr bwMode="auto">
          <a:xfrm>
            <a:off x="11440964" y="944880"/>
            <a:ext cx="904276" cy="303382"/>
          </a:xfrm>
          <a:prstGeom prst="round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72000" tIns="0" rIns="0" bIns="0" rtlCol="0" anchor="ctr" upright="1"/>
          <a:lstStyle/>
          <a:p>
            <a:pPr algn="l"/>
            <a:r>
              <a:rPr lang="en-GB" sz="800"/>
              <a:t>Please read</a:t>
            </a:r>
            <a:r>
              <a:rPr lang="en-GB" sz="800" baseline="0"/>
              <a:t> the notes in the Terms</a:t>
            </a:r>
            <a:endParaRPr lang="en-GB" sz="800"/>
          </a:p>
        </xdr:txBody>
      </xdr:sp>
      <xdr:sp macro="[0]!populate_overheads" textlink="">
        <xdr:nvSpPr>
          <xdr:cNvPr id="25" name="Rounded Rectangle 24" descr="This button populates the form with sample data" title="Use samples">
            <a:extLst>
              <a:ext uri="{FF2B5EF4-FFF2-40B4-BE49-F238E27FC236}">
                <a16:creationId xmlns:a16="http://schemas.microsoft.com/office/drawing/2014/main" id="{00000000-0008-0000-0800-000019000000}"/>
              </a:ext>
            </a:extLst>
          </xdr:cNvPr>
          <xdr:cNvSpPr/>
        </xdr:nvSpPr>
        <xdr:spPr bwMode="auto">
          <a:xfrm>
            <a:off x="10736580" y="944880"/>
            <a:ext cx="685346" cy="303382"/>
          </a:xfrm>
          <a:prstGeom prst="roundRect">
            <a:avLst/>
          </a:prstGeom>
          <a:solidFill>
            <a:srgbClr val="FBFAF7"/>
          </a:solidFill>
          <a:ln w="317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00B050"/>
                </a:solidFill>
              </a:rPr>
              <a:t>Use</a:t>
            </a:r>
          </a:p>
          <a:p>
            <a:pPr algn="ctr"/>
            <a:r>
              <a:rPr lang="en-GB" sz="800">
                <a:solidFill>
                  <a:srgbClr val="00B050"/>
                </a:solidFill>
              </a:rPr>
              <a:t>Samples</a:t>
            </a:r>
          </a:p>
        </xdr:txBody>
      </xdr:sp>
      <xdr:sp macro="[0]!clear_overheads" textlink="">
        <xdr:nvSpPr>
          <xdr:cNvPr id="26" name="Rounded Rectangle 25" descr="This clears your inputs" title="Clear inputs">
            <a:extLst>
              <a:ext uri="{FF2B5EF4-FFF2-40B4-BE49-F238E27FC236}">
                <a16:creationId xmlns:a16="http://schemas.microsoft.com/office/drawing/2014/main" id="{00000000-0008-0000-0800-00001A000000}"/>
              </a:ext>
            </a:extLst>
          </xdr:cNvPr>
          <xdr:cNvSpPr/>
        </xdr:nvSpPr>
        <xdr:spPr bwMode="auto">
          <a:xfrm>
            <a:off x="10746099" y="1456838"/>
            <a:ext cx="685346" cy="303382"/>
          </a:xfrm>
          <a:prstGeom prst="roundRect">
            <a:avLst/>
          </a:prstGeom>
          <a:solidFill>
            <a:srgbClr val="FBFAF7"/>
          </a:solidFill>
          <a:ln w="9525" cap="flat" cmpd="sng" algn="ctr">
            <a:solidFill>
              <a:schemeClr val="bg1">
                <a:lumMod val="75000"/>
              </a:schemeClr>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lang="en-GB" sz="800">
                <a:solidFill>
                  <a:srgbClr val="FF0000"/>
                </a:solidFill>
              </a:rPr>
              <a:t>Clear inputs</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1219200</xdr:colOff>
          <xdr:row>1</xdr:row>
          <xdr:rowOff>114300</xdr:rowOff>
        </xdr:from>
        <xdr:to>
          <xdr:col>14</xdr:col>
          <xdr:colOff>0</xdr:colOff>
          <xdr:row>2</xdr:row>
          <xdr:rowOff>142875</xdr:rowOff>
        </xdr:to>
        <xdr:sp macro="" textlink="">
          <xdr:nvSpPr>
            <xdr:cNvPr id="47848" name="Check Box 2792" hidden="1">
              <a:extLst>
                <a:ext uri="{63B3BB69-23CF-44E3-9099-C40C66FF867C}">
                  <a14:compatExt spid="_x0000_s47848"/>
                </a:ext>
                <a:ext uri="{FF2B5EF4-FFF2-40B4-BE49-F238E27FC236}">
                  <a16:creationId xmlns:a16="http://schemas.microsoft.com/office/drawing/2014/main" id="{00000000-0008-0000-0800-0000E8BA0000}"/>
                </a:ext>
              </a:extLst>
            </xdr:cNvPr>
            <xdr:cNvSpPr/>
          </xdr:nvSpPr>
          <xdr:spPr bwMode="auto">
            <a:xfrm>
              <a:off x="0" y="0"/>
              <a:ext cx="0" cy="0"/>
            </a:xfrm>
            <a:prstGeom prst="rect">
              <a:avLst/>
            </a:prstGeom>
            <a:noFill/>
            <a:ln w="3175">
              <a:solidFill>
                <a:srgbClr val="969696" mc:Ignorable="a14" a14:legacySpreadsheetColorIndex="55"/>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when this page is complete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1285875</xdr:colOff>
          <xdr:row>40</xdr:row>
          <xdr:rowOff>66675</xdr:rowOff>
        </xdr:from>
        <xdr:to>
          <xdr:col>15</xdr:col>
          <xdr:colOff>1600200</xdr:colOff>
          <xdr:row>41</xdr:row>
          <xdr:rowOff>104775</xdr:rowOff>
        </xdr:to>
        <xdr:sp macro="" textlink="">
          <xdr:nvSpPr>
            <xdr:cNvPr id="47852" name="Drop Down 2796" hidden="1">
              <a:extLst>
                <a:ext uri="{63B3BB69-23CF-44E3-9099-C40C66FF867C}">
                  <a14:compatExt spid="_x0000_s47852"/>
                </a:ext>
                <a:ext uri="{FF2B5EF4-FFF2-40B4-BE49-F238E27FC236}">
                  <a16:creationId xmlns:a16="http://schemas.microsoft.com/office/drawing/2014/main" id="{00000000-0008-0000-0800-0000ECB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15</xdr:col>
      <xdr:colOff>1074420</xdr:colOff>
      <xdr:row>39</xdr:row>
      <xdr:rowOff>129540</xdr:rowOff>
    </xdr:from>
    <xdr:to>
      <xdr:col>15</xdr:col>
      <xdr:colOff>1661160</xdr:colOff>
      <xdr:row>42</xdr:row>
      <xdr:rowOff>7620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bwMode="auto">
        <a:xfrm>
          <a:off x="11239500" y="6842760"/>
          <a:ext cx="586740" cy="403860"/>
        </a:xfrm>
        <a:prstGeom prst="rect">
          <a:avLst/>
        </a:prstGeom>
        <a:solidFill>
          <a:schemeClr val="bg1"/>
        </a:solid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0</xdr:col>
      <xdr:colOff>30480</xdr:colOff>
      <xdr:row>0</xdr:row>
      <xdr:rowOff>1</xdr:rowOff>
    </xdr:from>
    <xdr:to>
      <xdr:col>0</xdr:col>
      <xdr:colOff>923290</xdr:colOff>
      <xdr:row>16</xdr:row>
      <xdr:rowOff>181610</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30480" y="1"/>
          <a:ext cx="892810" cy="3229609"/>
          <a:chOff x="30480" y="1"/>
          <a:chExt cx="899160" cy="3223259"/>
        </a:xfrm>
      </xdr:grpSpPr>
      <xdr:pic>
        <xdr:nvPicPr>
          <xdr:cNvPr id="29" name="Picture 28">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30480" y="1"/>
            <a:ext cx="137159" cy="137159"/>
          </a:xfrm>
          <a:prstGeom prst="rect">
            <a:avLst/>
          </a:prstGeom>
        </xdr:spPr>
      </xdr:pic>
      <xdr:sp macro="" textlink="">
        <xdr:nvSpPr>
          <xdr:cNvPr id="30" name="Rectangle 29">
            <a:hlinkClick xmlns:r="http://schemas.openxmlformats.org/officeDocument/2006/relationships" r:id="rId3" tooltip="Store Input"/>
            <a:extLst>
              <a:ext uri="{FF2B5EF4-FFF2-40B4-BE49-F238E27FC236}">
                <a16:creationId xmlns:a16="http://schemas.microsoft.com/office/drawing/2014/main" id="{00000000-0008-0000-0800-00001E000000}"/>
              </a:ext>
            </a:extLst>
          </xdr:cNvPr>
          <xdr:cNvSpPr/>
        </xdr:nvSpPr>
        <xdr:spPr bwMode="auto">
          <a:xfrm>
            <a:off x="91440" y="5867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4" tooltip="Initial Costs Input"/>
            <a:extLst>
              <a:ext uri="{FF2B5EF4-FFF2-40B4-BE49-F238E27FC236}">
                <a16:creationId xmlns:a16="http://schemas.microsoft.com/office/drawing/2014/main" id="{00000000-0008-0000-0800-00001F000000}"/>
              </a:ext>
            </a:extLst>
          </xdr:cNvPr>
          <xdr:cNvSpPr/>
        </xdr:nvSpPr>
        <xdr:spPr bwMode="auto">
          <a:xfrm>
            <a:off x="91440" y="7848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2" name="Rectangle 31">
            <a:hlinkClick xmlns:r="http://schemas.openxmlformats.org/officeDocument/2006/relationships" r:id="rId5" tooltip="Finance &amp; Other Input"/>
            <a:extLst>
              <a:ext uri="{FF2B5EF4-FFF2-40B4-BE49-F238E27FC236}">
                <a16:creationId xmlns:a16="http://schemas.microsoft.com/office/drawing/2014/main" id="{00000000-0008-0000-0800-000020000000}"/>
              </a:ext>
            </a:extLst>
          </xdr:cNvPr>
          <xdr:cNvSpPr/>
        </xdr:nvSpPr>
        <xdr:spPr bwMode="auto">
          <a:xfrm>
            <a:off x="76200" y="13487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3" name="Rectangle 32">
            <a:hlinkClick xmlns:r="http://schemas.openxmlformats.org/officeDocument/2006/relationships" r:id="rId6" tooltip="Initial Costs Report"/>
            <a:extLst>
              <a:ext uri="{FF2B5EF4-FFF2-40B4-BE49-F238E27FC236}">
                <a16:creationId xmlns:a16="http://schemas.microsoft.com/office/drawing/2014/main" id="{00000000-0008-0000-0800-000021000000}"/>
              </a:ext>
            </a:extLst>
          </xdr:cNvPr>
          <xdr:cNvSpPr/>
        </xdr:nvSpPr>
        <xdr:spPr bwMode="auto">
          <a:xfrm>
            <a:off x="83820" y="195072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4" name="Rectangle 33">
            <a:hlinkClick xmlns:r="http://schemas.openxmlformats.org/officeDocument/2006/relationships" r:id="rId7" tooltip="Balance Sheet"/>
            <a:extLst>
              <a:ext uri="{FF2B5EF4-FFF2-40B4-BE49-F238E27FC236}">
                <a16:creationId xmlns:a16="http://schemas.microsoft.com/office/drawing/2014/main" id="{00000000-0008-0000-0800-000022000000}"/>
              </a:ext>
            </a:extLst>
          </xdr:cNvPr>
          <xdr:cNvSpPr/>
        </xdr:nvSpPr>
        <xdr:spPr bwMode="auto">
          <a:xfrm>
            <a:off x="83820" y="21183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5" name="Rectangle 34">
            <a:hlinkClick xmlns:r="http://schemas.openxmlformats.org/officeDocument/2006/relationships" r:id="rId8" tooltip="P&amp;L monthly"/>
            <a:extLst>
              <a:ext uri="{FF2B5EF4-FFF2-40B4-BE49-F238E27FC236}">
                <a16:creationId xmlns:a16="http://schemas.microsoft.com/office/drawing/2014/main" id="{00000000-0008-0000-0800-000023000000}"/>
              </a:ext>
            </a:extLst>
          </xdr:cNvPr>
          <xdr:cNvSpPr/>
        </xdr:nvSpPr>
        <xdr:spPr bwMode="auto">
          <a:xfrm>
            <a:off x="83820" y="24993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6" name="Rectangle 35">
            <a:hlinkClick xmlns:r="http://schemas.openxmlformats.org/officeDocument/2006/relationships" r:id="rId9" tooltip="Cash summary"/>
            <a:extLst>
              <a:ext uri="{FF2B5EF4-FFF2-40B4-BE49-F238E27FC236}">
                <a16:creationId xmlns:a16="http://schemas.microsoft.com/office/drawing/2014/main" id="{00000000-0008-0000-0800-000024000000}"/>
              </a:ext>
            </a:extLst>
          </xdr:cNvPr>
          <xdr:cNvSpPr/>
        </xdr:nvSpPr>
        <xdr:spPr bwMode="auto">
          <a:xfrm>
            <a:off x="83820" y="26898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7" name="Rectangle 36">
            <a:hlinkClick xmlns:r="http://schemas.openxmlformats.org/officeDocument/2006/relationships" r:id="rId10" tooltip="Sales Input"/>
            <a:extLst>
              <a:ext uri="{FF2B5EF4-FFF2-40B4-BE49-F238E27FC236}">
                <a16:creationId xmlns:a16="http://schemas.microsoft.com/office/drawing/2014/main" id="{00000000-0008-0000-0800-000025000000}"/>
              </a:ext>
            </a:extLst>
          </xdr:cNvPr>
          <xdr:cNvSpPr/>
        </xdr:nvSpPr>
        <xdr:spPr bwMode="auto">
          <a:xfrm>
            <a:off x="91440" y="9677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8" name="Rectangle 37">
            <a:hlinkClick xmlns:r="http://schemas.openxmlformats.org/officeDocument/2006/relationships" r:id="rId11" tooltip="P&amp;L Summary"/>
            <a:extLst>
              <a:ext uri="{FF2B5EF4-FFF2-40B4-BE49-F238E27FC236}">
                <a16:creationId xmlns:a16="http://schemas.microsoft.com/office/drawing/2014/main" id="{00000000-0008-0000-0800-000026000000}"/>
              </a:ext>
            </a:extLst>
          </xdr:cNvPr>
          <xdr:cNvSpPr/>
        </xdr:nvSpPr>
        <xdr:spPr bwMode="auto">
          <a:xfrm>
            <a:off x="838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9" name="Rectangle 38">
            <a:hlinkClick xmlns:r="http://schemas.openxmlformats.org/officeDocument/2006/relationships" r:id="rId12" tooltip="Cash monthly"/>
            <a:extLst>
              <a:ext uri="{FF2B5EF4-FFF2-40B4-BE49-F238E27FC236}">
                <a16:creationId xmlns:a16="http://schemas.microsoft.com/office/drawing/2014/main" id="{00000000-0008-0000-0800-000027000000}"/>
              </a:ext>
            </a:extLst>
          </xdr:cNvPr>
          <xdr:cNvSpPr/>
        </xdr:nvSpPr>
        <xdr:spPr bwMode="auto">
          <a:xfrm>
            <a:off x="83820" y="28803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0" name="Rectangle 39">
            <a:hlinkClick xmlns:r="http://schemas.openxmlformats.org/officeDocument/2006/relationships" r:id="rId13" tooltip="Sales"/>
            <a:extLst>
              <a:ext uri="{FF2B5EF4-FFF2-40B4-BE49-F238E27FC236}">
                <a16:creationId xmlns:a16="http://schemas.microsoft.com/office/drawing/2014/main" id="{00000000-0008-0000-0800-000028000000}"/>
              </a:ext>
            </a:extLst>
          </xdr:cNvPr>
          <xdr:cNvSpPr/>
        </xdr:nvSpPr>
        <xdr:spPr bwMode="auto">
          <a:xfrm>
            <a:off x="99060" y="3063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41" name="Rectangle 40">
            <a:hlinkClick xmlns:r="http://schemas.openxmlformats.org/officeDocument/2006/relationships" r:id="rId14" tooltip="Overheads Input"/>
            <a:extLst>
              <a:ext uri="{FF2B5EF4-FFF2-40B4-BE49-F238E27FC236}">
                <a16:creationId xmlns:a16="http://schemas.microsoft.com/office/drawing/2014/main" id="{00000000-0008-0000-0800-000029000000}"/>
              </a:ext>
            </a:extLst>
          </xdr:cNvPr>
          <xdr:cNvSpPr/>
        </xdr:nvSpPr>
        <xdr:spPr bwMode="auto">
          <a:xfrm>
            <a:off x="60960" y="1158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42" name="Rectangle 41">
          <a:hlinkClick xmlns:r="http://schemas.openxmlformats.org/officeDocument/2006/relationships" r:id="rId15" tooltip="Overview"/>
          <a:extLst>
            <a:ext uri="{FF2B5EF4-FFF2-40B4-BE49-F238E27FC236}">
              <a16:creationId xmlns:a16="http://schemas.microsoft.com/office/drawing/2014/main" id="{00000000-0008-0000-0800-00002A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6</xdr:col>
      <xdr:colOff>251460</xdr:colOff>
      <xdr:row>0</xdr:row>
      <xdr:rowOff>7620</xdr:rowOff>
    </xdr:from>
    <xdr:to>
      <xdr:col>10</xdr:col>
      <xdr:colOff>1094740</xdr:colOff>
      <xdr:row>2</xdr:row>
      <xdr:rowOff>171413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777740" y="7620"/>
          <a:ext cx="2815590" cy="5447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419100</xdr:colOff>
          <xdr:row>1</xdr:row>
          <xdr:rowOff>114300</xdr:rowOff>
        </xdr:from>
        <xdr:to>
          <xdr:col>18</xdr:col>
          <xdr:colOff>0</xdr:colOff>
          <xdr:row>2</xdr:row>
          <xdr:rowOff>142875</xdr:rowOff>
        </xdr:to>
        <xdr:sp macro="" textlink="">
          <xdr:nvSpPr>
            <xdr:cNvPr id="48863" name="Check Box 2783" hidden="1">
              <a:extLst>
                <a:ext uri="{63B3BB69-23CF-44E3-9099-C40C66FF867C}">
                  <a14:compatExt spid="_x0000_s48863"/>
                </a:ext>
                <a:ext uri="{FF2B5EF4-FFF2-40B4-BE49-F238E27FC236}">
                  <a16:creationId xmlns:a16="http://schemas.microsoft.com/office/drawing/2014/main" id="{00000000-0008-0000-0900-0000DFBE0000}"/>
                </a:ext>
              </a:extLst>
            </xdr:cNvPr>
            <xdr:cNvSpPr/>
          </xdr:nvSpPr>
          <xdr:spPr bwMode="auto">
            <a:xfrm>
              <a:off x="0" y="0"/>
              <a:ext cx="0" cy="0"/>
            </a:xfrm>
            <a:prstGeom prst="rect">
              <a:avLst/>
            </a:prstGeom>
            <a:noFill/>
            <a:ln w="3175">
              <a:solidFill>
                <a:srgbClr val="969696" mc:Ignorable="a14" a14:legacySpreadsheetColorIndex="55"/>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Please tick here when this page is complete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16</xdr:col>
          <xdr:colOff>430730</xdr:colOff>
          <xdr:row>40</xdr:row>
          <xdr:rowOff>67310</xdr:rowOff>
        </xdr:to>
        <xdr:pic>
          <xdr:nvPicPr>
            <xdr:cNvPr id="23" name="Picture 22">
              <a:extLst>
                <a:ext uri="{FF2B5EF4-FFF2-40B4-BE49-F238E27FC236}">
                  <a16:creationId xmlns:a16="http://schemas.microsoft.com/office/drawing/2014/main" id="{00000000-0008-0000-0900-000017000000}"/>
                </a:ext>
              </a:extLst>
            </xdr:cNvPr>
            <xdr:cNvPicPr>
              <a:picLocks noChangeAspect="1" noChangeArrowheads="1"/>
              <a:extLst>
                <a:ext uri="{84589F7E-364E-4C9E-8A38-B11213B215E9}">
                  <a14:cameraTool cellRange="FinDsp2Dsp" spid="_x0000_s89352"/>
                </a:ext>
              </a:extLst>
            </xdr:cNvPicPr>
          </xdr:nvPicPr>
          <xdr:blipFill>
            <a:blip xmlns:r="http://schemas.openxmlformats.org/officeDocument/2006/relationships" r:embed="rId1"/>
            <a:srcRect/>
            <a:stretch>
              <a:fillRect/>
            </a:stretch>
          </xdr:blipFill>
          <xdr:spPr bwMode="auto">
            <a:xfrm>
              <a:off x="5852160" y="4762500"/>
              <a:ext cx="3586680" cy="261366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0</xdr:col>
      <xdr:colOff>30480</xdr:colOff>
      <xdr:row>0</xdr:row>
      <xdr:rowOff>1</xdr:rowOff>
    </xdr:from>
    <xdr:to>
      <xdr:col>0</xdr:col>
      <xdr:colOff>923290</xdr:colOff>
      <xdr:row>16</xdr:row>
      <xdr:rowOff>181610</xdr:rowOff>
    </xdr:to>
    <xdr:grpSp>
      <xdr:nvGrpSpPr>
        <xdr:cNvPr id="19" name="Group 18">
          <a:extLst>
            <a:ext uri="{FF2B5EF4-FFF2-40B4-BE49-F238E27FC236}">
              <a16:creationId xmlns:a16="http://schemas.microsoft.com/office/drawing/2014/main" id="{00000000-0008-0000-0900-000013000000}"/>
            </a:ext>
          </a:extLst>
        </xdr:cNvPr>
        <xdr:cNvGrpSpPr/>
      </xdr:nvGrpSpPr>
      <xdr:grpSpPr>
        <a:xfrm>
          <a:off x="30480" y="1"/>
          <a:ext cx="892810" cy="3229609"/>
          <a:chOff x="640080" y="350521"/>
          <a:chExt cx="899160" cy="3223259"/>
        </a:xfrm>
      </xdr:grpSpPr>
      <xdr:pic>
        <xdr:nvPicPr>
          <xdr:cNvPr id="20" name="Picture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21" name="Rectangle 20">
            <a:hlinkClick xmlns:r="http://schemas.openxmlformats.org/officeDocument/2006/relationships" r:id="rId4" tooltip="Store Input"/>
            <a:extLst>
              <a:ext uri="{FF2B5EF4-FFF2-40B4-BE49-F238E27FC236}">
                <a16:creationId xmlns:a16="http://schemas.microsoft.com/office/drawing/2014/main" id="{00000000-0008-0000-0900-000015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5" tooltip="Initial Costs Input"/>
            <a:extLst>
              <a:ext uri="{FF2B5EF4-FFF2-40B4-BE49-F238E27FC236}">
                <a16:creationId xmlns:a16="http://schemas.microsoft.com/office/drawing/2014/main" id="{00000000-0008-0000-0900-000016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6" tooltip="Finance &amp; Other Input"/>
            <a:extLst>
              <a:ext uri="{FF2B5EF4-FFF2-40B4-BE49-F238E27FC236}">
                <a16:creationId xmlns:a16="http://schemas.microsoft.com/office/drawing/2014/main" id="{00000000-0008-0000-0900-000018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7" tooltip="Initial Costs Report"/>
            <a:extLst>
              <a:ext uri="{FF2B5EF4-FFF2-40B4-BE49-F238E27FC236}">
                <a16:creationId xmlns:a16="http://schemas.microsoft.com/office/drawing/2014/main" id="{00000000-0008-0000-0900-000019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8" tooltip="Balance Sheet"/>
            <a:extLst>
              <a:ext uri="{FF2B5EF4-FFF2-40B4-BE49-F238E27FC236}">
                <a16:creationId xmlns:a16="http://schemas.microsoft.com/office/drawing/2014/main" id="{00000000-0008-0000-0900-00001A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9" tooltip="P&amp;L monthly"/>
            <a:extLst>
              <a:ext uri="{FF2B5EF4-FFF2-40B4-BE49-F238E27FC236}">
                <a16:creationId xmlns:a16="http://schemas.microsoft.com/office/drawing/2014/main" id="{00000000-0008-0000-0900-00001B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0" tooltip="Cash summary"/>
            <a:extLst>
              <a:ext uri="{FF2B5EF4-FFF2-40B4-BE49-F238E27FC236}">
                <a16:creationId xmlns:a16="http://schemas.microsoft.com/office/drawing/2014/main" id="{00000000-0008-0000-0900-00001C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1" tooltip="Sales Input"/>
            <a:extLst>
              <a:ext uri="{FF2B5EF4-FFF2-40B4-BE49-F238E27FC236}">
                <a16:creationId xmlns:a16="http://schemas.microsoft.com/office/drawing/2014/main" id="{00000000-0008-0000-0900-00001D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2" tooltip="P&amp;L Summary"/>
            <a:extLst>
              <a:ext uri="{FF2B5EF4-FFF2-40B4-BE49-F238E27FC236}">
                <a16:creationId xmlns:a16="http://schemas.microsoft.com/office/drawing/2014/main" id="{00000000-0008-0000-0900-00001E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1" name="Rectangle 30">
            <a:hlinkClick xmlns:r="http://schemas.openxmlformats.org/officeDocument/2006/relationships" r:id="rId13" tooltip="Cash monthly"/>
            <a:extLst>
              <a:ext uri="{FF2B5EF4-FFF2-40B4-BE49-F238E27FC236}">
                <a16:creationId xmlns:a16="http://schemas.microsoft.com/office/drawing/2014/main" id="{00000000-0008-0000-0900-00001F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2" name="Rectangle 31">
            <a:hlinkClick xmlns:r="http://schemas.openxmlformats.org/officeDocument/2006/relationships" r:id="rId14" tooltip="Sales"/>
            <a:extLst>
              <a:ext uri="{FF2B5EF4-FFF2-40B4-BE49-F238E27FC236}">
                <a16:creationId xmlns:a16="http://schemas.microsoft.com/office/drawing/2014/main" id="{00000000-0008-0000-0900-000020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3" name="Rectangle 32">
            <a:hlinkClick xmlns:r="http://schemas.openxmlformats.org/officeDocument/2006/relationships" r:id="rId15" tooltip="Overheads Input"/>
            <a:extLst>
              <a:ext uri="{FF2B5EF4-FFF2-40B4-BE49-F238E27FC236}">
                <a16:creationId xmlns:a16="http://schemas.microsoft.com/office/drawing/2014/main" id="{00000000-0008-0000-0900-000021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4" name="Rectangle 33">
          <a:hlinkClick xmlns:r="http://schemas.openxmlformats.org/officeDocument/2006/relationships" r:id="rId16" tooltip="Overview"/>
          <a:extLst>
            <a:ext uri="{FF2B5EF4-FFF2-40B4-BE49-F238E27FC236}">
              <a16:creationId xmlns:a16="http://schemas.microsoft.com/office/drawing/2014/main" id="{00000000-0008-0000-0900-000022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8</xdr:col>
      <xdr:colOff>182880</xdr:colOff>
      <xdr:row>0</xdr:row>
      <xdr:rowOff>7620</xdr:rowOff>
    </xdr:from>
    <xdr:to>
      <xdr:col>13</xdr:col>
      <xdr:colOff>247650</xdr:colOff>
      <xdr:row>2</xdr:row>
      <xdr:rowOff>171413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32020" y="7620"/>
          <a:ext cx="2815590" cy="5447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xdr:colOff>
      <xdr:row>0</xdr:row>
      <xdr:rowOff>1</xdr:rowOff>
    </xdr:from>
    <xdr:to>
      <xdr:col>0</xdr:col>
      <xdr:colOff>929640</xdr:colOff>
      <xdr:row>16</xdr:row>
      <xdr:rowOff>175260</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30480" y="1"/>
          <a:ext cx="899160" cy="3223259"/>
          <a:chOff x="640080" y="350521"/>
          <a:chExt cx="899160" cy="3223259"/>
        </a:xfrm>
      </xdr:grpSpPr>
      <xdr:pic>
        <xdr:nvPicPr>
          <xdr:cNvPr id="18" name="Picture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owEdges/>
                    </a14:imgEffect>
                  </a14:imgLayer>
                </a14:imgProps>
              </a:ext>
              <a:ext uri="{28A0092B-C50C-407E-A947-70E740481C1C}">
                <a14:useLocalDpi xmlns:a14="http://schemas.microsoft.com/office/drawing/2010/main" val="0"/>
              </a:ext>
            </a:extLst>
          </a:blip>
          <a:stretch>
            <a:fillRect/>
          </a:stretch>
        </xdr:blipFill>
        <xdr:spPr>
          <a:xfrm>
            <a:off x="640080" y="350521"/>
            <a:ext cx="137159" cy="137159"/>
          </a:xfrm>
          <a:prstGeom prst="rect">
            <a:avLst/>
          </a:prstGeom>
        </xdr:spPr>
      </xdr:pic>
      <xdr:sp macro="" textlink="">
        <xdr:nvSpPr>
          <xdr:cNvPr id="19" name="Rectangle 18">
            <a:hlinkClick xmlns:r="http://schemas.openxmlformats.org/officeDocument/2006/relationships" r:id="rId3" tooltip="Store Input"/>
            <a:extLst>
              <a:ext uri="{FF2B5EF4-FFF2-40B4-BE49-F238E27FC236}">
                <a16:creationId xmlns:a16="http://schemas.microsoft.com/office/drawing/2014/main" id="{00000000-0008-0000-0A00-000013000000}"/>
              </a:ext>
            </a:extLst>
          </xdr:cNvPr>
          <xdr:cNvSpPr/>
        </xdr:nvSpPr>
        <xdr:spPr bwMode="auto">
          <a:xfrm>
            <a:off x="701040" y="937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0" name="Rectangle 19">
            <a:hlinkClick xmlns:r="http://schemas.openxmlformats.org/officeDocument/2006/relationships" r:id="rId4" tooltip="Initial Costs Input"/>
            <a:extLst>
              <a:ext uri="{FF2B5EF4-FFF2-40B4-BE49-F238E27FC236}">
                <a16:creationId xmlns:a16="http://schemas.microsoft.com/office/drawing/2014/main" id="{00000000-0008-0000-0A00-000014000000}"/>
              </a:ext>
            </a:extLst>
          </xdr:cNvPr>
          <xdr:cNvSpPr/>
        </xdr:nvSpPr>
        <xdr:spPr bwMode="auto">
          <a:xfrm>
            <a:off x="701040" y="1135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1" name="Rectangle 20">
            <a:hlinkClick xmlns:r="http://schemas.openxmlformats.org/officeDocument/2006/relationships" r:id="rId5" tooltip="Finance &amp; Other Input"/>
            <a:extLst>
              <a:ext uri="{FF2B5EF4-FFF2-40B4-BE49-F238E27FC236}">
                <a16:creationId xmlns:a16="http://schemas.microsoft.com/office/drawing/2014/main" id="{00000000-0008-0000-0A00-000015000000}"/>
              </a:ext>
            </a:extLst>
          </xdr:cNvPr>
          <xdr:cNvSpPr/>
        </xdr:nvSpPr>
        <xdr:spPr bwMode="auto">
          <a:xfrm>
            <a:off x="685800" y="1699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2" name="Rectangle 21">
            <a:hlinkClick xmlns:r="http://schemas.openxmlformats.org/officeDocument/2006/relationships" r:id="rId6" tooltip="Initial Costs Report"/>
            <a:extLst>
              <a:ext uri="{FF2B5EF4-FFF2-40B4-BE49-F238E27FC236}">
                <a16:creationId xmlns:a16="http://schemas.microsoft.com/office/drawing/2014/main" id="{00000000-0008-0000-0A00-000016000000}"/>
              </a:ext>
            </a:extLst>
          </xdr:cNvPr>
          <xdr:cNvSpPr/>
        </xdr:nvSpPr>
        <xdr:spPr bwMode="auto">
          <a:xfrm>
            <a:off x="693420" y="230124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3" name="Rectangle 22">
            <a:hlinkClick xmlns:r="http://schemas.openxmlformats.org/officeDocument/2006/relationships" r:id="rId7" tooltip="Balance Sheet"/>
            <a:extLst>
              <a:ext uri="{FF2B5EF4-FFF2-40B4-BE49-F238E27FC236}">
                <a16:creationId xmlns:a16="http://schemas.microsoft.com/office/drawing/2014/main" id="{00000000-0008-0000-0A00-000017000000}"/>
              </a:ext>
            </a:extLst>
          </xdr:cNvPr>
          <xdr:cNvSpPr/>
        </xdr:nvSpPr>
        <xdr:spPr bwMode="auto">
          <a:xfrm>
            <a:off x="693420" y="2468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4" name="Rectangle 23">
            <a:hlinkClick xmlns:r="http://schemas.openxmlformats.org/officeDocument/2006/relationships" r:id="rId8" tooltip="P&amp;L monthly"/>
            <a:extLst>
              <a:ext uri="{FF2B5EF4-FFF2-40B4-BE49-F238E27FC236}">
                <a16:creationId xmlns:a16="http://schemas.microsoft.com/office/drawing/2014/main" id="{00000000-0008-0000-0A00-000018000000}"/>
              </a:ext>
            </a:extLst>
          </xdr:cNvPr>
          <xdr:cNvSpPr/>
        </xdr:nvSpPr>
        <xdr:spPr bwMode="auto">
          <a:xfrm>
            <a:off x="693420" y="2849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5" name="Rectangle 24">
            <a:hlinkClick xmlns:r="http://schemas.openxmlformats.org/officeDocument/2006/relationships" r:id="rId9" tooltip="Cash summary"/>
            <a:extLst>
              <a:ext uri="{FF2B5EF4-FFF2-40B4-BE49-F238E27FC236}">
                <a16:creationId xmlns:a16="http://schemas.microsoft.com/office/drawing/2014/main" id="{00000000-0008-0000-0A00-000019000000}"/>
              </a:ext>
            </a:extLst>
          </xdr:cNvPr>
          <xdr:cNvSpPr/>
        </xdr:nvSpPr>
        <xdr:spPr bwMode="auto">
          <a:xfrm>
            <a:off x="693420" y="30403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6" name="Rectangle 25">
            <a:hlinkClick xmlns:r="http://schemas.openxmlformats.org/officeDocument/2006/relationships" r:id="rId10" tooltip="Sales Input"/>
            <a:extLst>
              <a:ext uri="{FF2B5EF4-FFF2-40B4-BE49-F238E27FC236}">
                <a16:creationId xmlns:a16="http://schemas.microsoft.com/office/drawing/2014/main" id="{00000000-0008-0000-0A00-00001A000000}"/>
              </a:ext>
            </a:extLst>
          </xdr:cNvPr>
          <xdr:cNvSpPr/>
        </xdr:nvSpPr>
        <xdr:spPr bwMode="auto">
          <a:xfrm>
            <a:off x="701040" y="13182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7" name="Rectangle 26">
            <a:hlinkClick xmlns:r="http://schemas.openxmlformats.org/officeDocument/2006/relationships" r:id="rId11" tooltip="P&amp;L Summary"/>
            <a:extLst>
              <a:ext uri="{FF2B5EF4-FFF2-40B4-BE49-F238E27FC236}">
                <a16:creationId xmlns:a16="http://schemas.microsoft.com/office/drawing/2014/main" id="{00000000-0008-0000-0A00-00001B000000}"/>
              </a:ext>
            </a:extLst>
          </xdr:cNvPr>
          <xdr:cNvSpPr/>
        </xdr:nvSpPr>
        <xdr:spPr bwMode="auto">
          <a:xfrm>
            <a:off x="693420" y="2651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8" name="Rectangle 27">
            <a:hlinkClick xmlns:r="http://schemas.openxmlformats.org/officeDocument/2006/relationships" r:id="rId12" tooltip="Cash monthly"/>
            <a:extLst>
              <a:ext uri="{FF2B5EF4-FFF2-40B4-BE49-F238E27FC236}">
                <a16:creationId xmlns:a16="http://schemas.microsoft.com/office/drawing/2014/main" id="{00000000-0008-0000-0A00-00001C000000}"/>
              </a:ext>
            </a:extLst>
          </xdr:cNvPr>
          <xdr:cNvSpPr/>
        </xdr:nvSpPr>
        <xdr:spPr bwMode="auto">
          <a:xfrm>
            <a:off x="693420" y="323088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29" name="Rectangle 28">
            <a:hlinkClick xmlns:r="http://schemas.openxmlformats.org/officeDocument/2006/relationships" r:id="rId13" tooltip="Sales"/>
            <a:extLst>
              <a:ext uri="{FF2B5EF4-FFF2-40B4-BE49-F238E27FC236}">
                <a16:creationId xmlns:a16="http://schemas.microsoft.com/office/drawing/2014/main" id="{00000000-0008-0000-0A00-00001D000000}"/>
              </a:ext>
            </a:extLst>
          </xdr:cNvPr>
          <xdr:cNvSpPr/>
        </xdr:nvSpPr>
        <xdr:spPr bwMode="auto">
          <a:xfrm>
            <a:off x="708660" y="3413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sp macro="" textlink="">
        <xdr:nvSpPr>
          <xdr:cNvPr id="30" name="Rectangle 29">
            <a:hlinkClick xmlns:r="http://schemas.openxmlformats.org/officeDocument/2006/relationships" r:id="rId14" tooltip="Overheads Input"/>
            <a:extLst>
              <a:ext uri="{FF2B5EF4-FFF2-40B4-BE49-F238E27FC236}">
                <a16:creationId xmlns:a16="http://schemas.microsoft.com/office/drawing/2014/main" id="{00000000-0008-0000-0A00-00001E000000}"/>
              </a:ext>
            </a:extLst>
          </xdr:cNvPr>
          <xdr:cNvSpPr/>
        </xdr:nvSpPr>
        <xdr:spPr bwMode="auto">
          <a:xfrm>
            <a:off x="670560" y="1508760"/>
            <a:ext cx="830580" cy="16002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grpSp>
    <xdr:clientData/>
  </xdr:twoCellAnchor>
  <xdr:twoCellAnchor>
    <xdr:from>
      <xdr:col>0</xdr:col>
      <xdr:colOff>15240</xdr:colOff>
      <xdr:row>0</xdr:row>
      <xdr:rowOff>30480</xdr:rowOff>
    </xdr:from>
    <xdr:to>
      <xdr:col>0</xdr:col>
      <xdr:colOff>1043940</xdr:colOff>
      <xdr:row>0</xdr:row>
      <xdr:rowOff>175260</xdr:rowOff>
    </xdr:to>
    <xdr:sp macro="" textlink="">
      <xdr:nvSpPr>
        <xdr:cNvPr id="31" name="Rectangle 30">
          <a:hlinkClick xmlns:r="http://schemas.openxmlformats.org/officeDocument/2006/relationships" r:id="rId15" tooltip="Overview"/>
          <a:extLst>
            <a:ext uri="{FF2B5EF4-FFF2-40B4-BE49-F238E27FC236}">
              <a16:creationId xmlns:a16="http://schemas.microsoft.com/office/drawing/2014/main" id="{00000000-0008-0000-0A00-00001F000000}"/>
            </a:ext>
          </a:extLst>
        </xdr:cNvPr>
        <xdr:cNvSpPr/>
      </xdr:nvSpPr>
      <xdr:spPr bwMode="auto">
        <a:xfrm>
          <a:off x="15240" y="30480"/>
          <a:ext cx="1028700" cy="14478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lang="en-GB" sz="1100"/>
        </a:p>
      </xdr:txBody>
    </xdr:sp>
    <xdr:clientData/>
  </xdr:twoCellAnchor>
  <xdr:twoCellAnchor editAs="oneCell">
    <xdr:from>
      <xdr:col>5</xdr:col>
      <xdr:colOff>586740</xdr:colOff>
      <xdr:row>0</xdr:row>
      <xdr:rowOff>167640</xdr:rowOff>
    </xdr:from>
    <xdr:to>
      <xdr:col>10</xdr:col>
      <xdr:colOff>430530</xdr:colOff>
      <xdr:row>3</xdr:row>
      <xdr:rowOff>140933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328160" y="167640"/>
          <a:ext cx="2815590" cy="5447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i Altalli" id="{482B7D77-5CD7-408B-8AFF-0763BCE7BFF7}" userId="S-1-5-21-1820694518-2105964200-283512094-167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3-10-19T09:21:46.83" personId="{482B7D77-5CD7-408B-8AFF-0763BCE7BFF7}" id="{BA673C19-9C21-424C-9161-EF0D5EE00FC0}">
    <text>6 months rent</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2:O52"/>
  <sheetViews>
    <sheetView zoomScaleNormal="100" workbookViewId="0">
      <selection activeCell="J28" sqref="J28"/>
    </sheetView>
  </sheetViews>
  <sheetFormatPr defaultColWidth="9" defaultRowHeight="12.75" x14ac:dyDescent="0.2"/>
  <cols>
    <col min="1" max="1" width="27.140625" customWidth="1"/>
    <col min="2" max="2" width="20.5703125" bestFit="1" customWidth="1"/>
    <col min="12" max="12" width="25.5703125" customWidth="1"/>
    <col min="13" max="14" width="10.5703125" customWidth="1"/>
    <col min="17" max="17" width="25.5703125" customWidth="1"/>
  </cols>
  <sheetData>
    <row r="2" spans="1:15" x14ac:dyDescent="0.2">
      <c r="A2" s="595" t="s">
        <v>345</v>
      </c>
    </row>
    <row r="3" spans="1:15" x14ac:dyDescent="0.2">
      <c r="A3" t="s">
        <v>347</v>
      </c>
    </row>
    <row r="4" spans="1:15" x14ac:dyDescent="0.2">
      <c r="A4" s="943" t="s">
        <v>306</v>
      </c>
    </row>
    <row r="5" spans="1:15" x14ac:dyDescent="0.2">
      <c r="A5" s="943" t="s">
        <v>309</v>
      </c>
    </row>
    <row r="6" spans="1:15" x14ac:dyDescent="0.2">
      <c r="A6" s="943" t="s">
        <v>310</v>
      </c>
    </row>
    <row r="7" spans="1:15" x14ac:dyDescent="0.2">
      <c r="A7" s="943" t="str">
        <f>IF(ErrorChk=FALSE,IF(MAX(A12:A13)&gt;0,"See &lt;Input - Finance&gt; worksheet",""),"")</f>
        <v/>
      </c>
    </row>
    <row r="8" spans="1:15" x14ac:dyDescent="0.2">
      <c r="A8" s="944" t="str">
        <f>IF(ErrorChk=TRUE,"",IF(MAX(A12:A13)&gt;0,FinMsg,""))</f>
        <v/>
      </c>
    </row>
    <row r="9" spans="1:15" x14ac:dyDescent="0.2">
      <c r="A9" s="944" t="str">
        <f>IF(ErrorChk=TRUE,"",IF($A12&gt;0,A5,IF($A$13&gt;0,$A$6,"")))</f>
        <v/>
      </c>
    </row>
    <row r="10" spans="1:15" x14ac:dyDescent="0.2">
      <c r="A10" s="944" t="str">
        <f>IF(ErrorChk=TRUE,"",IF($A12&gt;0,IF(A13&gt;0,A6,""),""))</f>
        <v/>
      </c>
    </row>
    <row r="11" spans="1:15" x14ac:dyDescent="0.2">
      <c r="A11" s="944" t="str">
        <f>IF(ErrorChk=TRUE,"",IF(A12&gt;0,B30&amp;":  "&amp;'Input - Store'!$I$6&amp;TEXT($D$30,"#,###"),""))</f>
        <v/>
      </c>
      <c r="L11" s="835" t="s">
        <v>312</v>
      </c>
      <c r="M11" s="836"/>
      <c r="N11" s="836"/>
      <c r="O11" s="837"/>
    </row>
    <row r="12" spans="1:15" x14ac:dyDescent="0.2">
      <c r="A12" s="944">
        <f>IF(D32&gt;0,1,0)</f>
        <v>0</v>
      </c>
      <c r="L12" s="838"/>
      <c r="M12" s="839">
        <v>1</v>
      </c>
      <c r="N12" s="839">
        <v>2</v>
      </c>
      <c r="O12" s="840">
        <v>3</v>
      </c>
    </row>
    <row r="13" spans="1:15" x14ac:dyDescent="0.2">
      <c r="A13" s="944">
        <f>MAX(F34:G34)</f>
        <v>0</v>
      </c>
      <c r="L13" s="841" t="s">
        <v>101</v>
      </c>
      <c r="M13" s="842">
        <f>Overview!G12</f>
        <v>0</v>
      </c>
      <c r="N13" s="842">
        <f>Overview!H12</f>
        <v>0</v>
      </c>
      <c r="O13" s="843">
        <f>Overview!I12</f>
        <v>0</v>
      </c>
    </row>
    <row r="14" spans="1:15" x14ac:dyDescent="0.2">
      <c r="L14" s="841" t="s">
        <v>297</v>
      </c>
      <c r="M14" s="844">
        <f>IF('Input - Finance'!$G$31="Y",-Overview!G20,0)</f>
        <v>0</v>
      </c>
      <c r="N14" s="844">
        <f>IF('Input - Finance'!$G$31="Y",-Overview!H20,0)</f>
        <v>0</v>
      </c>
      <c r="O14" s="845">
        <f>IF('Input - Finance'!$G$31="Y",-Overview!I20,0)</f>
        <v>0</v>
      </c>
    </row>
    <row r="15" spans="1:15" ht="15" customHeight="1" x14ac:dyDescent="0.2">
      <c r="B15" s="834"/>
      <c r="C15" s="834"/>
      <c r="D15" s="834"/>
      <c r="E15" s="834"/>
      <c r="F15" s="834"/>
      <c r="G15" s="834"/>
      <c r="L15" s="841" t="s">
        <v>298</v>
      </c>
      <c r="M15" s="846">
        <f>SUM(M13:M14)</f>
        <v>0</v>
      </c>
      <c r="N15" s="846">
        <f>SUM(N13:N14)</f>
        <v>0</v>
      </c>
      <c r="O15" s="847">
        <f>SUM(O13:O14)</f>
        <v>0</v>
      </c>
    </row>
    <row r="16" spans="1:15" ht="15" customHeight="1" x14ac:dyDescent="0.2">
      <c r="L16" s="848" t="s">
        <v>294</v>
      </c>
      <c r="M16" s="849"/>
      <c r="N16" s="849"/>
      <c r="O16" s="850"/>
    </row>
    <row r="17" spans="2:15" ht="15" customHeight="1" x14ac:dyDescent="0.2">
      <c r="L17" s="851" t="str">
        <f>'Cash Flow Summary'!D38</f>
        <v>Bank Loan Capital</v>
      </c>
      <c r="M17" s="842">
        <f>-'Cash Flow Summary'!I38</f>
        <v>0</v>
      </c>
      <c r="N17" s="842">
        <f>-'Cash Flow Summary'!J38</f>
        <v>0</v>
      </c>
      <c r="O17" s="843">
        <f>-'Cash Flow Summary'!K38</f>
        <v>0</v>
      </c>
    </row>
    <row r="18" spans="2:15" ht="15" customHeight="1" x14ac:dyDescent="0.2">
      <c r="L18" s="851" t="str">
        <f>'Cash Flow Summary'!D39</f>
        <v>Interest</v>
      </c>
      <c r="M18" s="842">
        <f>-'Cash Flow Summary'!I39</f>
        <v>0</v>
      </c>
      <c r="N18" s="842">
        <f>-'Cash Flow Summary'!J39</f>
        <v>0</v>
      </c>
      <c r="O18" s="843">
        <f>-'Cash Flow Summary'!K39</f>
        <v>0</v>
      </c>
    </row>
    <row r="19" spans="2:15" ht="15" customHeight="1" x14ac:dyDescent="0.2">
      <c r="L19" s="851" t="s">
        <v>295</v>
      </c>
      <c r="M19" s="844">
        <f>IF('Input - Finance'!$G$30="Y",'Cash Flow Summary'!I17,0)</f>
        <v>0</v>
      </c>
      <c r="N19" s="844">
        <f>IF('Input - Finance'!$G$30="Y",'Cash Flow Summary'!J17,0)</f>
        <v>0</v>
      </c>
      <c r="O19" s="845">
        <f>IF('Input - Finance'!$G$30="Y",'Cash Flow Summary'!K17,0)</f>
        <v>0</v>
      </c>
    </row>
    <row r="20" spans="2:15" ht="15" customHeight="1" x14ac:dyDescent="0.2">
      <c r="L20" s="841" t="s">
        <v>296</v>
      </c>
      <c r="M20" s="852">
        <f>SUM(M17:M19)</f>
        <v>0</v>
      </c>
      <c r="N20" s="852">
        <f>SUM(N17:N19)</f>
        <v>0</v>
      </c>
      <c r="O20" s="853">
        <f>SUM(O17:O19)</f>
        <v>0</v>
      </c>
    </row>
    <row r="21" spans="2:15" ht="15" customHeight="1" x14ac:dyDescent="0.2">
      <c r="L21" s="841" t="s">
        <v>293</v>
      </c>
      <c r="M21" s="854">
        <f>IF(OR(M15&lt;0,M20=0),0,M15/M20)</f>
        <v>0</v>
      </c>
      <c r="N21" s="854">
        <f>IF(OR(N15&lt;0,N20=0),0,N15/N20)</f>
        <v>0</v>
      </c>
      <c r="O21" s="855">
        <f>IF(OR(O15&lt;0,O20=0),0,O15/O20)</f>
        <v>0</v>
      </c>
    </row>
    <row r="22" spans="2:15" ht="15" customHeight="1" x14ac:dyDescent="0.2">
      <c r="L22" s="856" t="s">
        <v>303</v>
      </c>
      <c r="M22" s="857">
        <f>M20*'Input - Finance'!$G$29</f>
        <v>0</v>
      </c>
      <c r="N22" s="857">
        <f>N20*'Input - Finance'!$G$29</f>
        <v>0</v>
      </c>
      <c r="O22" s="858">
        <f>O20*'Input - Finance'!$G$29</f>
        <v>0</v>
      </c>
    </row>
    <row r="23" spans="2:15" ht="15" customHeight="1" x14ac:dyDescent="0.2">
      <c r="L23" s="859" t="s">
        <v>304</v>
      </c>
      <c r="M23" s="860"/>
      <c r="N23" s="860"/>
      <c r="O23" s="861"/>
    </row>
    <row r="24" spans="2:15" ht="15" customHeight="1" x14ac:dyDescent="0.2">
      <c r="L24" s="862" t="s">
        <v>101</v>
      </c>
      <c r="M24" s="863">
        <f>IF(E33&lt;0,"OK",M22-M15)</f>
        <v>0</v>
      </c>
      <c r="N24" s="863">
        <f>IF(F33&lt;0,"OK",N22-N15)</f>
        <v>0</v>
      </c>
      <c r="O24" s="864">
        <f>IF(G33&lt;0,"OK",O22-O15)</f>
        <v>0</v>
      </c>
    </row>
    <row r="25" spans="2:15" ht="15" customHeight="1" x14ac:dyDescent="0.2">
      <c r="L25" s="945" t="s">
        <v>302</v>
      </c>
      <c r="M25" s="946">
        <f>IF(E33&lt;0,"OK",IF(Overview!G10=0,0,M24/Overview!G10))</f>
        <v>0</v>
      </c>
      <c r="N25" s="946">
        <f>IF(F33&lt;0,"OK",IF(Overview!H10=0,0,N24/Overview!H10))</f>
        <v>0</v>
      </c>
      <c r="O25" s="947">
        <f>IF(G33&lt;0,"OK",IF(Overview!I10=0,0,O24/Overview!I10))</f>
        <v>0</v>
      </c>
    </row>
    <row r="26" spans="2:15" ht="15" customHeight="1" x14ac:dyDescent="0.2">
      <c r="L26" s="948"/>
      <c r="M26" s="948"/>
      <c r="N26" s="948"/>
      <c r="O26" s="948"/>
    </row>
    <row r="27" spans="2:15" ht="15" customHeight="1" x14ac:dyDescent="0.2"/>
    <row r="28" spans="2:15" ht="15" customHeight="1" x14ac:dyDescent="0.2"/>
    <row r="29" spans="2:15" ht="15" customHeight="1" x14ac:dyDescent="0.2">
      <c r="B29" t="s">
        <v>202</v>
      </c>
      <c r="D29">
        <f>'Initial Costs'!F25</f>
        <v>0</v>
      </c>
    </row>
    <row r="30" spans="2:15" ht="15" customHeight="1" x14ac:dyDescent="0.2">
      <c r="B30" t="s">
        <v>311</v>
      </c>
      <c r="D30">
        <f>D29*('Input - Finance'!G28/100)</f>
        <v>0</v>
      </c>
    </row>
    <row r="31" spans="2:15" ht="15" customHeight="1" x14ac:dyDescent="0.2">
      <c r="B31" t="s">
        <v>307</v>
      </c>
      <c r="D31">
        <f>'Input - Finance'!J19</f>
        <v>0</v>
      </c>
    </row>
    <row r="32" spans="2:15" ht="15" customHeight="1" x14ac:dyDescent="0.2">
      <c r="B32" t="s">
        <v>308</v>
      </c>
      <c r="D32">
        <f>IF('Input - Finance'!$G$28&gt;0,MAX(0,D31-D30),0)</f>
        <v>0</v>
      </c>
    </row>
    <row r="33" spans="1:7" x14ac:dyDescent="0.2">
      <c r="B33" t="s">
        <v>301</v>
      </c>
      <c r="E33">
        <f>IF('Input - Finance'!$G$29&gt;0,M22-M15,0)</f>
        <v>0</v>
      </c>
      <c r="F33">
        <f>IF('Input - Finance'!$G$29&gt;0,N22-N15,0)</f>
        <v>0</v>
      </c>
      <c r="G33">
        <f>IF('Input - Finance'!$G$29&gt;0,O22-O15,0)</f>
        <v>0</v>
      </c>
    </row>
    <row r="34" spans="1:7" x14ac:dyDescent="0.2">
      <c r="B34" t="s">
        <v>305</v>
      </c>
      <c r="E34">
        <f>IF(E33&gt;0,1,0)</f>
        <v>0</v>
      </c>
      <c r="F34">
        <f>IF(F33&gt;0,1,0)</f>
        <v>0</v>
      </c>
      <c r="G34">
        <f>IF(G33&gt;0,1,0)</f>
        <v>0</v>
      </c>
    </row>
    <row r="35" spans="1:7" x14ac:dyDescent="0.2">
      <c r="B35" t="s">
        <v>324</v>
      </c>
      <c r="D35" t="b">
        <f>ISERROR(SUM(D29:G34))</f>
        <v>0</v>
      </c>
    </row>
    <row r="38" spans="1:7" x14ac:dyDescent="0.2">
      <c r="A38" s="595" t="s">
        <v>346</v>
      </c>
    </row>
    <row r="39" spans="1:7" x14ac:dyDescent="0.2">
      <c r="A39" s="943" t="str">
        <f>+IF(StoreStatus=1,"Shopfit costs not normally required for Existing Store Projections","")</f>
        <v/>
      </c>
    </row>
    <row r="45" spans="1:7" ht="15" customHeight="1" x14ac:dyDescent="0.2"/>
    <row r="46" spans="1:7" ht="15" customHeight="1" x14ac:dyDescent="0.2"/>
    <row r="47" spans="1:7" ht="15" customHeight="1" x14ac:dyDescent="0.2"/>
    <row r="48" spans="1:7" ht="15" customHeight="1" x14ac:dyDescent="0.2"/>
    <row r="49" ht="15" customHeight="1" x14ac:dyDescent="0.2"/>
    <row r="50" ht="15" customHeight="1" x14ac:dyDescent="0.2"/>
    <row r="51" ht="15" customHeight="1" x14ac:dyDescent="0.2"/>
    <row r="52" ht="15" customHeight="1" x14ac:dyDescent="0.2"/>
  </sheetData>
  <conditionalFormatting sqref="M24:O25">
    <cfRule type="expression" dxfId="62" priority="39">
      <formula>E$33&lt;0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60"/>
    <pageSetUpPr autoPageBreaks="0" fitToPage="1"/>
  </sheetPr>
  <dimension ref="A1:AB46"/>
  <sheetViews>
    <sheetView zoomScale="120" zoomScaleNormal="120" zoomScaleSheetLayoutView="75" workbookViewId="0">
      <selection activeCell="N20" sqref="N20"/>
    </sheetView>
  </sheetViews>
  <sheetFormatPr defaultColWidth="0" defaultRowHeight="12.75" zeroHeight="1" x14ac:dyDescent="0.2"/>
  <cols>
    <col min="1" max="1" width="15.5703125" customWidth="1"/>
    <col min="2" max="2" width="1.5703125" customWidth="1"/>
    <col min="3" max="3" width="6.5703125" customWidth="1"/>
    <col min="4" max="4" width="5.5703125" customWidth="1"/>
    <col min="5" max="5" width="11.5703125" customWidth="1"/>
    <col min="6" max="6" width="7.5703125" customWidth="1"/>
    <col min="7" max="10" width="8.5703125" customWidth="1"/>
    <col min="11" max="11" width="1.5703125" customWidth="1"/>
    <col min="12" max="12" width="18.42578125" customWidth="1"/>
    <col min="13" max="13" width="2.5703125" customWidth="1"/>
    <col min="14" max="14" width="7.5703125" customWidth="1"/>
    <col min="15" max="17" width="8.5703125" customWidth="1"/>
    <col min="18" max="18" width="6.42578125" customWidth="1"/>
    <col min="19" max="19" width="1.5703125" customWidth="1"/>
    <col min="20" max="20" width="31.5703125" customWidth="1"/>
    <col min="21" max="21" width="1.5703125" customWidth="1"/>
    <col min="22" max="28" width="10.5703125" hidden="1" customWidth="1"/>
    <col min="29" max="16384" width="9" hidden="1"/>
  </cols>
  <sheetData>
    <row r="1" spans="1:24" ht="15" customHeight="1" thickBot="1" x14ac:dyDescent="0.25">
      <c r="A1" s="1012" t="s">
        <v>283</v>
      </c>
      <c r="B1" s="78" t="str">
        <f>"Financial Forecasts for "&amp;mtype&amp;" P&amp;S Store"</f>
        <v>Financial Forecasts for Metro P&amp;S Store</v>
      </c>
      <c r="C1" s="304"/>
      <c r="D1" s="304"/>
      <c r="E1" s="304"/>
      <c r="F1" s="304"/>
      <c r="G1" s="304"/>
      <c r="H1" s="304"/>
      <c r="I1" s="304"/>
      <c r="J1" s="304"/>
      <c r="K1" s="304"/>
      <c r="L1" s="304"/>
      <c r="M1" s="26"/>
      <c r="N1" s="1"/>
      <c r="O1" s="1"/>
      <c r="P1" s="1"/>
      <c r="Q1" s="1"/>
      <c r="R1" s="1"/>
      <c r="S1" s="1"/>
      <c r="T1" s="1"/>
      <c r="U1" s="1"/>
      <c r="X1" s="300" t="b">
        <v>0</v>
      </c>
    </row>
    <row r="2" spans="1:24" ht="15" customHeight="1" thickBot="1" x14ac:dyDescent="0.25">
      <c r="A2" s="985"/>
      <c r="B2" s="342" t="str">
        <f>"Store: "&amp;StoreName</f>
        <v xml:space="preserve">Store: </v>
      </c>
      <c r="C2" s="49"/>
      <c r="D2" s="49"/>
      <c r="E2" s="49"/>
      <c r="F2" s="49"/>
      <c r="G2" s="49"/>
      <c r="H2" s="49"/>
      <c r="I2" s="49"/>
      <c r="J2" s="49"/>
      <c r="K2" s="49"/>
      <c r="L2" s="49"/>
      <c r="M2" s="26"/>
      <c r="N2" s="1"/>
      <c r="O2" s="1"/>
      <c r="P2" s="1"/>
      <c r="Q2" s="1"/>
      <c r="R2" s="1"/>
      <c r="S2" s="1"/>
      <c r="T2" s="1"/>
      <c r="U2" s="1"/>
    </row>
    <row r="3" spans="1:24" ht="15" customHeight="1" x14ac:dyDescent="0.2">
      <c r="A3" s="1000" t="s">
        <v>350</v>
      </c>
      <c r="B3" s="756" t="s">
        <v>110</v>
      </c>
      <c r="C3" s="32"/>
      <c r="D3" s="26"/>
      <c r="E3" s="26"/>
      <c r="F3" s="26"/>
      <c r="G3" s="26"/>
      <c r="H3" s="26"/>
      <c r="I3" s="26"/>
      <c r="J3" s="26"/>
      <c r="K3" s="1"/>
      <c r="L3" s="1"/>
      <c r="M3" s="1"/>
      <c r="N3" s="1"/>
      <c r="O3" s="1"/>
      <c r="P3" s="1"/>
      <c r="Q3" s="1"/>
      <c r="R3" s="1"/>
      <c r="S3" s="1"/>
      <c r="T3" s="1"/>
      <c r="U3" s="1"/>
    </row>
    <row r="4" spans="1:24" ht="15" customHeight="1" x14ac:dyDescent="0.2">
      <c r="A4" s="1002" t="s">
        <v>351</v>
      </c>
      <c r="B4" s="998" t="s">
        <v>126</v>
      </c>
      <c r="C4" s="629"/>
      <c r="D4" s="629"/>
      <c r="E4" s="629"/>
      <c r="F4" s="629"/>
      <c r="G4" s="629"/>
      <c r="H4" s="629"/>
      <c r="I4" s="629"/>
      <c r="J4" s="629"/>
      <c r="K4" s="629"/>
      <c r="L4" s="629"/>
      <c r="M4" s="629"/>
      <c r="N4" s="629"/>
      <c r="O4" s="629"/>
      <c r="P4" s="629"/>
      <c r="Q4" s="629"/>
      <c r="R4" s="633"/>
      <c r="S4" s="644" t="s">
        <v>116</v>
      </c>
      <c r="T4" s="645"/>
      <c r="U4" s="1"/>
    </row>
    <row r="5" spans="1:24" ht="15" customHeight="1" x14ac:dyDescent="0.25">
      <c r="A5" s="1002" t="s">
        <v>255</v>
      </c>
      <c r="B5" s="999"/>
      <c r="C5" s="585" t="s">
        <v>124</v>
      </c>
      <c r="D5" s="541"/>
      <c r="E5" s="541"/>
      <c r="F5" s="541"/>
      <c r="G5" s="541"/>
      <c r="H5" s="586"/>
      <c r="I5" s="586"/>
      <c r="J5" s="587"/>
      <c r="K5" s="588"/>
      <c r="L5" s="589" t="s">
        <v>128</v>
      </c>
      <c r="M5" s="542"/>
      <c r="N5" s="542"/>
      <c r="O5" s="380"/>
      <c r="P5" s="590"/>
      <c r="Q5" s="590"/>
      <c r="R5" s="548"/>
      <c r="S5" s="547"/>
      <c r="T5" s="548"/>
      <c r="U5" s="1"/>
    </row>
    <row r="6" spans="1:24" ht="15" customHeight="1" x14ac:dyDescent="0.2">
      <c r="A6" s="1002" t="s">
        <v>352</v>
      </c>
      <c r="B6" s="999"/>
      <c r="C6" s="704"/>
      <c r="D6" s="705"/>
      <c r="E6" s="705"/>
      <c r="F6" s="706"/>
      <c r="G6" s="707"/>
      <c r="H6" s="708"/>
      <c r="I6" s="708"/>
      <c r="J6" s="709"/>
      <c r="K6" s="1"/>
      <c r="L6" s="742"/>
      <c r="M6" s="705"/>
      <c r="N6" s="705"/>
      <c r="O6" s="743" t="s">
        <v>186</v>
      </c>
      <c r="P6" s="744"/>
      <c r="Q6" s="745"/>
      <c r="R6" s="308"/>
      <c r="S6" s="546"/>
      <c r="T6" s="308"/>
      <c r="U6" s="1"/>
    </row>
    <row r="7" spans="1:24" ht="15" customHeight="1" x14ac:dyDescent="0.2">
      <c r="A7" s="1002" t="s">
        <v>58</v>
      </c>
      <c r="B7" s="999"/>
      <c r="C7" s="710" t="s">
        <v>170</v>
      </c>
      <c r="D7" s="711"/>
      <c r="E7" s="711"/>
      <c r="F7" s="712">
        <f>IF($G$9=0,0,G7/$G$9)</f>
        <v>0</v>
      </c>
      <c r="G7" s="345"/>
      <c r="H7" s="719"/>
      <c r="I7" s="719"/>
      <c r="J7" s="720"/>
      <c r="K7" s="1"/>
      <c r="L7" s="746"/>
      <c r="M7" s="747"/>
      <c r="N7" s="1044" t="s">
        <v>330</v>
      </c>
      <c r="O7" s="953">
        <v>1</v>
      </c>
      <c r="P7" s="749">
        <v>2</v>
      </c>
      <c r="Q7" s="750">
        <v>3</v>
      </c>
      <c r="R7" s="308"/>
      <c r="S7" s="546"/>
      <c r="T7" s="308"/>
      <c r="U7" s="1"/>
    </row>
    <row r="8" spans="1:24" ht="15" customHeight="1" thickBot="1" x14ac:dyDescent="0.25">
      <c r="A8" s="1004" t="s">
        <v>353</v>
      </c>
      <c r="B8" s="999"/>
      <c r="C8" s="710" t="s">
        <v>171</v>
      </c>
      <c r="D8" s="713"/>
      <c r="E8" s="713"/>
      <c r="F8" s="712">
        <f>IF($G$9=0,0,G8/$G$9)</f>
        <v>0</v>
      </c>
      <c r="G8" s="716">
        <f>J19</f>
        <v>0</v>
      </c>
      <c r="H8" s="719"/>
      <c r="I8" s="719"/>
      <c r="J8" s="720"/>
      <c r="K8" s="1"/>
      <c r="L8" s="748"/>
      <c r="M8" s="747"/>
      <c r="N8" s="1045"/>
      <c r="O8" s="940" t="str">
        <f>currency_symbol</f>
        <v>£</v>
      </c>
      <c r="P8" s="941" t="str">
        <f>currency_symbol</f>
        <v>£</v>
      </c>
      <c r="Q8" s="942" t="str">
        <f>currency_symbol</f>
        <v>£</v>
      </c>
      <c r="R8" s="308"/>
      <c r="S8" s="546"/>
      <c r="T8" s="308"/>
      <c r="U8" s="1"/>
    </row>
    <row r="9" spans="1:24" ht="15" customHeight="1" x14ac:dyDescent="0.2">
      <c r="A9" s="986"/>
      <c r="B9" s="561"/>
      <c r="C9" s="710" t="s">
        <v>172</v>
      </c>
      <c r="D9" s="713"/>
      <c r="E9" s="713"/>
      <c r="F9" s="713"/>
      <c r="G9" s="717">
        <f>SUM(G7:G8)</f>
        <v>0</v>
      </c>
      <c r="H9" s="719"/>
      <c r="I9" s="719"/>
      <c r="J9" s="720"/>
      <c r="K9" s="1"/>
      <c r="L9" s="751" t="s">
        <v>187</v>
      </c>
      <c r="M9" s="747"/>
      <c r="N9" s="950">
        <v>10</v>
      </c>
      <c r="O9" s="954"/>
      <c r="P9" s="351"/>
      <c r="Q9" s="539"/>
      <c r="R9" s="308"/>
      <c r="S9" s="546"/>
      <c r="T9" s="308"/>
      <c r="U9" s="1"/>
    </row>
    <row r="10" spans="1:24" ht="15" customHeight="1" x14ac:dyDescent="0.2">
      <c r="A10" s="988" t="s">
        <v>354</v>
      </c>
      <c r="B10" s="561"/>
      <c r="C10" s="710" t="str">
        <f>IF(StoreStatus=1,"","Initial funding requirement")</f>
        <v>Initial funding requirement</v>
      </c>
      <c r="D10" s="713"/>
      <c r="E10" s="713"/>
      <c r="F10" s="713"/>
      <c r="G10" s="717">
        <f>'Initial Costs'!F25-'Input - Initial'!P28</f>
        <v>0</v>
      </c>
      <c r="H10" s="719"/>
      <c r="I10" s="719"/>
      <c r="J10" s="720"/>
      <c r="K10" s="1"/>
      <c r="L10" s="751" t="s">
        <v>188</v>
      </c>
      <c r="M10" s="747"/>
      <c r="N10" s="951">
        <v>10</v>
      </c>
      <c r="O10" s="955"/>
      <c r="P10" s="352"/>
      <c r="Q10" s="540"/>
      <c r="R10" s="308"/>
      <c r="S10" s="546"/>
      <c r="T10" s="308"/>
      <c r="U10" s="1"/>
    </row>
    <row r="11" spans="1:24" ht="15" customHeight="1" x14ac:dyDescent="0.2">
      <c r="A11" s="989" t="s">
        <v>255</v>
      </c>
      <c r="B11" s="561"/>
      <c r="C11" s="714" t="s">
        <v>173</v>
      </c>
      <c r="D11" s="715"/>
      <c r="E11" s="715"/>
      <c r="F11" s="715"/>
      <c r="G11" s="718">
        <f>G9-G10</f>
        <v>0</v>
      </c>
      <c r="H11" s="721"/>
      <c r="I11" s="721"/>
      <c r="J11" s="722"/>
      <c r="K11" s="1"/>
      <c r="L11" s="751" t="s">
        <v>165</v>
      </c>
      <c r="M11" s="747"/>
      <c r="N11" s="952">
        <v>5</v>
      </c>
      <c r="O11" s="955"/>
      <c r="P11" s="352"/>
      <c r="Q11" s="540"/>
      <c r="R11" s="308"/>
      <c r="S11" s="546"/>
      <c r="T11" s="308"/>
      <c r="U11" s="1"/>
    </row>
    <row r="12" spans="1:24" ht="15" customHeight="1" x14ac:dyDescent="0.2">
      <c r="A12" s="989" t="s">
        <v>216</v>
      </c>
      <c r="B12" s="561"/>
      <c r="C12" s="591" t="s">
        <v>174</v>
      </c>
      <c r="D12" s="346"/>
      <c r="E12" s="346"/>
      <c r="F12" s="346"/>
      <c r="G12" s="346"/>
      <c r="H12" s="349"/>
      <c r="I12" s="349"/>
      <c r="J12" s="592"/>
      <c r="K12" s="1"/>
      <c r="L12" s="752" t="s">
        <v>29</v>
      </c>
      <c r="M12" s="753"/>
      <c r="N12" s="753"/>
      <c r="O12" s="718">
        <f>SUM(O9:O11)</f>
        <v>0</v>
      </c>
      <c r="P12" s="718">
        <f>SUM(P9:P11)</f>
        <v>0</v>
      </c>
      <c r="Q12" s="733">
        <f>SUM(Q9:Q11)</f>
        <v>0</v>
      </c>
      <c r="R12" s="308"/>
      <c r="S12" s="546"/>
      <c r="T12" s="308"/>
      <c r="U12" s="1"/>
    </row>
    <row r="13" spans="1:24" ht="15" customHeight="1" x14ac:dyDescent="0.2">
      <c r="A13" s="989" t="s">
        <v>355</v>
      </c>
      <c r="B13" s="561"/>
      <c r="C13" s="704"/>
      <c r="D13" s="705"/>
      <c r="E13" s="705"/>
      <c r="F13" s="706"/>
      <c r="G13" s="707" t="s">
        <v>175</v>
      </c>
      <c r="H13" s="707" t="s">
        <v>176</v>
      </c>
      <c r="I13" s="707" t="s">
        <v>177</v>
      </c>
      <c r="J13" s="729"/>
      <c r="K13" s="1"/>
      <c r="L13" s="754" t="s">
        <v>268</v>
      </c>
      <c r="M13" s="755"/>
      <c r="N13" s="755"/>
      <c r="O13" s="956"/>
      <c r="P13" s="543"/>
      <c r="Q13" s="544"/>
      <c r="R13" s="308"/>
      <c r="S13" s="546"/>
      <c r="T13" s="308"/>
      <c r="U13" s="1"/>
    </row>
    <row r="14" spans="1:24" ht="15" customHeight="1" x14ac:dyDescent="0.2">
      <c r="A14" s="989" t="s">
        <v>356</v>
      </c>
      <c r="B14" s="561"/>
      <c r="C14" s="723" t="s">
        <v>178</v>
      </c>
      <c r="D14" s="724"/>
      <c r="E14" s="724"/>
      <c r="F14" s="725" t="s">
        <v>42</v>
      </c>
      <c r="G14" s="345"/>
      <c r="H14" s="345"/>
      <c r="I14" s="345"/>
      <c r="J14" s="730"/>
      <c r="K14" s="1"/>
      <c r="L14" s="958" t="str">
        <f>IF(StoreStatus=1,"For Existing Store Projection Only","")</f>
        <v/>
      </c>
      <c r="R14" s="308"/>
      <c r="S14" s="546"/>
      <c r="T14" s="308"/>
      <c r="U14" s="1"/>
    </row>
    <row r="15" spans="1:24" ht="15" customHeight="1" x14ac:dyDescent="0.2">
      <c r="A15" s="989" t="s">
        <v>357</v>
      </c>
      <c r="B15" s="561"/>
      <c r="C15" s="723" t="s">
        <v>179</v>
      </c>
      <c r="D15" s="724"/>
      <c r="E15" s="724"/>
      <c r="F15" s="725" t="s">
        <v>42</v>
      </c>
      <c r="G15" s="345"/>
      <c r="H15" s="345"/>
      <c r="I15" s="345"/>
      <c r="J15" s="730"/>
      <c r="K15" s="1"/>
      <c r="L15" s="968" t="s">
        <v>348</v>
      </c>
      <c r="M15" s="969"/>
      <c r="N15" s="970"/>
      <c r="O15" s="971"/>
      <c r="P15" s="972"/>
      <c r="Q15" s="973"/>
      <c r="S15" s="546"/>
      <c r="T15" s="308"/>
      <c r="U15" s="1"/>
    </row>
    <row r="16" spans="1:24" ht="15" customHeight="1" x14ac:dyDescent="0.2">
      <c r="A16" s="989" t="s">
        <v>358</v>
      </c>
      <c r="B16" s="561"/>
      <c r="C16" s="723" t="s">
        <v>180</v>
      </c>
      <c r="D16" s="724"/>
      <c r="E16" s="724"/>
      <c r="F16" s="725" t="s">
        <v>25</v>
      </c>
      <c r="G16" s="348"/>
      <c r="H16" s="348"/>
      <c r="I16" s="348"/>
      <c r="J16" s="730"/>
      <c r="K16" s="1"/>
      <c r="L16" s="949" t="s">
        <v>349</v>
      </c>
      <c r="M16" s="747"/>
      <c r="N16" s="965"/>
      <c r="O16" s="977"/>
      <c r="P16" s="747"/>
      <c r="Q16" s="963"/>
      <c r="S16" s="546"/>
      <c r="T16" s="308"/>
      <c r="U16" s="1"/>
    </row>
    <row r="17" spans="1:21" ht="15" customHeight="1" x14ac:dyDescent="0.2">
      <c r="A17" s="989" t="s">
        <v>5</v>
      </c>
      <c r="B17" s="561"/>
      <c r="C17" s="723" t="s">
        <v>181</v>
      </c>
      <c r="D17" s="724"/>
      <c r="E17" s="724"/>
      <c r="F17" s="725" t="s">
        <v>25</v>
      </c>
      <c r="G17" s="348"/>
      <c r="H17" s="348"/>
      <c r="I17" s="348"/>
      <c r="J17" s="730"/>
      <c r="K17" s="959"/>
      <c r="L17" s="966" t="s">
        <v>187</v>
      </c>
      <c r="M17" s="747"/>
      <c r="N17" s="965"/>
      <c r="O17" s="345"/>
      <c r="P17" s="747"/>
      <c r="Q17" s="963"/>
      <c r="S17" s="546"/>
      <c r="T17" s="308"/>
      <c r="U17" s="1"/>
    </row>
    <row r="18" spans="1:21" ht="15" customHeight="1" x14ac:dyDescent="0.2">
      <c r="A18" s="987"/>
      <c r="B18" s="561"/>
      <c r="C18" s="723" t="s">
        <v>182</v>
      </c>
      <c r="D18" s="724"/>
      <c r="E18" s="724"/>
      <c r="F18" s="725" t="s">
        <v>25</v>
      </c>
      <c r="G18" s="734">
        <f>SUM(G16:G17)</f>
        <v>0</v>
      </c>
      <c r="H18" s="734">
        <f>SUM(H16:H17)</f>
        <v>0</v>
      </c>
      <c r="I18" s="734">
        <f>SUM(I16:I17)</f>
        <v>0</v>
      </c>
      <c r="J18" s="731" t="s">
        <v>1</v>
      </c>
      <c r="K18" s="959"/>
      <c r="L18" s="966" t="s">
        <v>188</v>
      </c>
      <c r="M18" s="747"/>
      <c r="N18" s="965"/>
      <c r="O18" s="345"/>
      <c r="P18" s="747"/>
      <c r="Q18" s="963"/>
      <c r="S18" s="546"/>
      <c r="T18" s="308"/>
      <c r="U18" s="1"/>
    </row>
    <row r="19" spans="1:21" ht="15" customHeight="1" x14ac:dyDescent="0.2">
      <c r="A19" s="987"/>
      <c r="B19" s="561"/>
      <c r="C19" s="723" t="s">
        <v>183</v>
      </c>
      <c r="D19" s="724"/>
      <c r="E19" s="724"/>
      <c r="F19" s="725" t="str">
        <f>currency_symbol</f>
        <v>£</v>
      </c>
      <c r="G19" s="345"/>
      <c r="H19" s="345"/>
      <c r="I19" s="345"/>
      <c r="J19" s="732">
        <f>SUM(G19:I19)</f>
        <v>0</v>
      </c>
      <c r="K19" s="959"/>
      <c r="L19" s="967" t="s">
        <v>165</v>
      </c>
      <c r="M19" s="753"/>
      <c r="N19" s="755"/>
      <c r="O19" s="550"/>
      <c r="P19" s="753"/>
      <c r="Q19" s="964"/>
      <c r="S19" s="546"/>
      <c r="T19" s="308"/>
      <c r="U19" s="1"/>
    </row>
    <row r="20" spans="1:21" ht="15" customHeight="1" x14ac:dyDescent="0.2">
      <c r="A20" s="987"/>
      <c r="B20" s="561"/>
      <c r="C20" s="726" t="s">
        <v>184</v>
      </c>
      <c r="D20" s="727"/>
      <c r="E20" s="727"/>
      <c r="F20" s="728" t="str">
        <f>currency_symbol</f>
        <v>£</v>
      </c>
      <c r="G20" s="550"/>
      <c r="H20" s="550"/>
      <c r="I20" s="550"/>
      <c r="J20" s="733">
        <f>SUM(G20:I20)</f>
        <v>0</v>
      </c>
      <c r="K20" s="959"/>
      <c r="M20" s="961"/>
      <c r="N20" s="961"/>
      <c r="O20" s="961"/>
      <c r="P20" s="962"/>
      <c r="Q20" s="962"/>
      <c r="R20" s="308"/>
      <c r="S20" s="546"/>
      <c r="T20" s="308"/>
      <c r="U20" s="1"/>
    </row>
    <row r="21" spans="1:21" ht="15" customHeight="1" x14ac:dyDescent="0.2">
      <c r="A21" s="986"/>
      <c r="B21" s="561"/>
      <c r="C21" s="572" t="s">
        <v>291</v>
      </c>
      <c r="D21" s="346"/>
      <c r="E21" s="346"/>
      <c r="F21" s="346"/>
      <c r="G21" s="346"/>
      <c r="H21" s="349"/>
      <c r="I21" s="349"/>
      <c r="J21" s="592"/>
      <c r="K21" s="959"/>
      <c r="L21" s="962"/>
      <c r="M21" s="962"/>
      <c r="N21" s="962"/>
      <c r="O21" s="962"/>
      <c r="P21" s="962"/>
      <c r="Q21" s="962"/>
      <c r="R21" s="957"/>
      <c r="S21" s="546"/>
      <c r="T21" s="308"/>
      <c r="U21" s="1"/>
    </row>
    <row r="22" spans="1:21" ht="15" customHeight="1" x14ac:dyDescent="0.2">
      <c r="A22" s="986"/>
      <c r="B22" s="561"/>
      <c r="C22" s="735" t="s">
        <v>271</v>
      </c>
      <c r="D22" s="705"/>
      <c r="E22" s="705"/>
      <c r="F22" s="706"/>
      <c r="G22" s="707"/>
      <c r="H22" s="708"/>
      <c r="I22" s="708"/>
      <c r="J22" s="709"/>
      <c r="K22" s="959"/>
      <c r="L22" s="1046" t="str">
        <f>Calcs!A8</f>
        <v/>
      </c>
      <c r="M22" s="1046"/>
      <c r="N22" s="1046"/>
      <c r="O22" s="1046"/>
      <c r="P22" s="1046"/>
      <c r="Q22" s="1046"/>
      <c r="S22" s="546"/>
      <c r="T22" s="308"/>
      <c r="U22" s="1"/>
    </row>
    <row r="23" spans="1:21" ht="15" customHeight="1" x14ac:dyDescent="0.2">
      <c r="A23" s="986"/>
      <c r="B23" s="561"/>
      <c r="C23" s="736" t="s">
        <v>273</v>
      </c>
      <c r="D23" s="737"/>
      <c r="E23" s="737"/>
      <c r="F23" s="738"/>
      <c r="G23" s="527">
        <f>'Input - Initial'!P28</f>
        <v>0</v>
      </c>
      <c r="H23" s="719"/>
      <c r="I23" s="719"/>
      <c r="J23" s="720"/>
      <c r="K23" s="959"/>
      <c r="L23" s="1046"/>
      <c r="M23" s="1046"/>
      <c r="N23" s="1046"/>
      <c r="O23" s="1046"/>
      <c r="P23" s="1046"/>
      <c r="Q23" s="1046"/>
      <c r="S23" s="546"/>
      <c r="T23" s="308"/>
      <c r="U23" s="1"/>
    </row>
    <row r="24" spans="1:21" ht="15" customHeight="1" x14ac:dyDescent="0.2">
      <c r="A24" s="986"/>
      <c r="B24" s="561"/>
      <c r="C24" s="739" t="s">
        <v>270</v>
      </c>
      <c r="D24" s="727"/>
      <c r="E24" s="727"/>
      <c r="F24" s="728"/>
      <c r="G24" s="528"/>
      <c r="H24" s="740"/>
      <c r="I24" s="740"/>
      <c r="J24" s="741"/>
      <c r="K24" s="959"/>
      <c r="L24" s="960" t="str">
        <f>Calcs!A9</f>
        <v/>
      </c>
      <c r="M24" s="962"/>
      <c r="N24" s="962"/>
      <c r="O24" s="962"/>
      <c r="P24" s="962"/>
      <c r="Q24" s="962"/>
      <c r="S24" s="546"/>
      <c r="T24" s="308"/>
      <c r="U24" s="1"/>
    </row>
    <row r="25" spans="1:21" ht="15" customHeight="1" x14ac:dyDescent="0.2">
      <c r="A25" s="986"/>
      <c r="B25" s="561"/>
      <c r="C25" s="572" t="s">
        <v>292</v>
      </c>
      <c r="D25" s="1"/>
      <c r="E25" s="1"/>
      <c r="F25" s="1"/>
      <c r="G25" s="1"/>
      <c r="H25" s="1"/>
      <c r="I25" s="1"/>
      <c r="J25" s="1"/>
      <c r="K25" s="959"/>
      <c r="L25" s="960" t="str">
        <f>Calcs!A10</f>
        <v/>
      </c>
      <c r="M25" s="962"/>
      <c r="N25" s="962"/>
      <c r="O25" s="962"/>
      <c r="P25" s="962"/>
      <c r="Q25" s="962"/>
      <c r="R25" s="308"/>
      <c r="S25" s="546"/>
      <c r="T25" s="308"/>
      <c r="U25" s="1"/>
    </row>
    <row r="26" spans="1:21" ht="15" customHeight="1" x14ac:dyDescent="0.2">
      <c r="A26" s="986"/>
      <c r="B26" s="561"/>
      <c r="C26" s="813"/>
      <c r="D26" s="705"/>
      <c r="E26" s="705"/>
      <c r="F26" s="706"/>
      <c r="G26" s="707"/>
      <c r="H26" s="708"/>
      <c r="I26" s="708"/>
      <c r="J26" s="709"/>
      <c r="K26" s="959"/>
      <c r="L26" s="962"/>
      <c r="M26" s="962"/>
      <c r="N26" s="962"/>
      <c r="O26" s="962"/>
      <c r="P26" s="962"/>
      <c r="Q26" s="962"/>
      <c r="R26" s="308"/>
      <c r="S26" s="546"/>
      <c r="T26" s="308"/>
      <c r="U26" s="1"/>
    </row>
    <row r="27" spans="1:21" ht="15" customHeight="1" x14ac:dyDescent="0.2">
      <c r="A27" s="986"/>
      <c r="B27" s="546"/>
      <c r="C27" s="736" t="s">
        <v>323</v>
      </c>
      <c r="D27" s="737"/>
      <c r="E27" s="737"/>
      <c r="F27" s="738"/>
      <c r="G27" s="829"/>
      <c r="H27" s="719"/>
      <c r="I27" s="719"/>
      <c r="J27" s="720"/>
      <c r="K27" s="959"/>
      <c r="L27" s="962"/>
      <c r="M27" s="962"/>
      <c r="N27" s="962"/>
      <c r="O27" s="962"/>
      <c r="P27" s="962"/>
      <c r="Q27" s="962"/>
      <c r="R27" s="308"/>
      <c r="S27" s="546"/>
      <c r="T27" s="308"/>
      <c r="U27" s="1"/>
    </row>
    <row r="28" spans="1:21" ht="15" customHeight="1" x14ac:dyDescent="0.2">
      <c r="A28" s="986"/>
      <c r="B28" s="546"/>
      <c r="C28" s="810"/>
      <c r="D28" s="828" t="s">
        <v>322</v>
      </c>
      <c r="E28" s="811"/>
      <c r="F28" s="812"/>
      <c r="G28" s="830"/>
      <c r="H28" s="719"/>
      <c r="I28" s="719"/>
      <c r="J28" s="720"/>
      <c r="K28" s="959"/>
      <c r="L28" s="962"/>
      <c r="M28" s="962"/>
      <c r="N28" s="962"/>
      <c r="O28" s="962"/>
      <c r="P28" s="962"/>
      <c r="Q28" s="962"/>
      <c r="R28" s="308"/>
      <c r="S28" s="546"/>
      <c r="T28" s="308"/>
      <c r="U28" s="1"/>
    </row>
    <row r="29" spans="1:21" ht="12.75" customHeight="1" x14ac:dyDescent="0.2">
      <c r="A29" s="986"/>
      <c r="B29" s="561"/>
      <c r="C29" s="814"/>
      <c r="D29" s="815" t="s">
        <v>293</v>
      </c>
      <c r="E29" s="815"/>
      <c r="F29" s="816"/>
      <c r="G29" s="865"/>
      <c r="H29" s="719"/>
      <c r="I29" s="719"/>
      <c r="J29" s="817"/>
      <c r="K29" s="959"/>
      <c r="L29" s="962"/>
      <c r="M29" s="962"/>
      <c r="N29" s="962"/>
      <c r="O29" s="962"/>
      <c r="P29" s="962"/>
      <c r="Q29" s="962"/>
      <c r="R29" s="308"/>
      <c r="S29" s="546"/>
      <c r="T29" s="308"/>
      <c r="U29" s="1"/>
    </row>
    <row r="30" spans="1:21" ht="12.75" customHeight="1" x14ac:dyDescent="0.2">
      <c r="A30" s="986"/>
      <c r="B30" s="561"/>
      <c r="C30" s="818"/>
      <c r="D30" s="821" t="s">
        <v>299</v>
      </c>
      <c r="E30" s="822"/>
      <c r="F30" s="819"/>
      <c r="G30" s="824"/>
      <c r="H30" s="719"/>
      <c r="I30" s="719"/>
      <c r="J30" s="817"/>
      <c r="K30" s="959"/>
      <c r="L30" s="962"/>
      <c r="M30" s="962"/>
      <c r="N30" s="962"/>
      <c r="O30" s="962"/>
      <c r="P30" s="962"/>
      <c r="Q30" s="962"/>
      <c r="R30" s="308"/>
      <c r="S30" s="546"/>
      <c r="T30" s="308"/>
      <c r="U30" s="1"/>
    </row>
    <row r="31" spans="1:21" ht="12.75" customHeight="1" x14ac:dyDescent="0.2">
      <c r="A31" s="986"/>
      <c r="B31" s="561"/>
      <c r="C31" s="818"/>
      <c r="D31" s="821" t="s">
        <v>300</v>
      </c>
      <c r="E31" s="822"/>
      <c r="F31" s="819"/>
      <c r="G31" s="824"/>
      <c r="H31" s="719"/>
      <c r="I31" s="719"/>
      <c r="J31" s="817"/>
      <c r="K31" s="959"/>
      <c r="L31" s="962"/>
      <c r="M31" s="962"/>
      <c r="N31" s="962"/>
      <c r="O31" s="962"/>
      <c r="P31" s="962"/>
      <c r="Q31" s="962"/>
      <c r="R31" s="308"/>
      <c r="S31" s="546"/>
      <c r="T31" s="308"/>
      <c r="U31" s="1"/>
    </row>
    <row r="32" spans="1:21" ht="12.75" customHeight="1" x14ac:dyDescent="0.2">
      <c r="A32" s="986"/>
      <c r="B32" s="561"/>
      <c r="C32" s="752"/>
      <c r="D32" s="753"/>
      <c r="E32" s="753"/>
      <c r="F32" s="820"/>
      <c r="G32" s="740"/>
      <c r="H32" s="740"/>
      <c r="I32" s="740"/>
      <c r="J32" s="741"/>
      <c r="K32" s="959"/>
      <c r="L32" s="962"/>
      <c r="M32" s="962"/>
      <c r="N32" s="962"/>
      <c r="O32" s="962"/>
      <c r="P32" s="962"/>
      <c r="Q32" s="962"/>
      <c r="R32" s="308"/>
      <c r="S32" s="546"/>
      <c r="T32" s="308"/>
      <c r="U32" s="1"/>
    </row>
    <row r="33" spans="1:21" ht="12.75" customHeight="1" x14ac:dyDescent="0.2">
      <c r="A33" s="986"/>
      <c r="B33" s="561"/>
      <c r="K33" s="959"/>
      <c r="L33" s="962"/>
      <c r="M33" s="962"/>
      <c r="N33" s="962"/>
      <c r="O33" s="962"/>
      <c r="P33" s="962"/>
      <c r="Q33" s="962"/>
      <c r="R33" s="308"/>
      <c r="S33" s="546"/>
      <c r="T33" s="308"/>
      <c r="U33" s="1"/>
    </row>
    <row r="34" spans="1:21" ht="12.75" customHeight="1" x14ac:dyDescent="0.2">
      <c r="A34" s="986"/>
      <c r="B34" s="561"/>
      <c r="K34" s="959"/>
      <c r="L34" s="962"/>
      <c r="M34" s="962"/>
      <c r="N34" s="962"/>
      <c r="O34" s="962"/>
      <c r="P34" s="962"/>
      <c r="Q34" s="962"/>
      <c r="R34" s="308"/>
      <c r="S34" s="546"/>
      <c r="T34" s="308"/>
      <c r="U34" s="1"/>
    </row>
    <row r="35" spans="1:21" ht="12.75" customHeight="1" x14ac:dyDescent="0.2">
      <c r="A35" s="986"/>
      <c r="B35" s="561"/>
      <c r="K35" s="959"/>
      <c r="L35" s="962"/>
      <c r="M35" s="962"/>
      <c r="N35" s="962"/>
      <c r="O35" s="962"/>
      <c r="P35" s="962"/>
      <c r="Q35" s="962"/>
      <c r="R35" s="308"/>
      <c r="S35" s="546"/>
      <c r="T35" s="308"/>
      <c r="U35" s="1"/>
    </row>
    <row r="36" spans="1:21" ht="12.75" customHeight="1" x14ac:dyDescent="0.2">
      <c r="A36" s="986"/>
      <c r="B36" s="561"/>
      <c r="K36" s="959"/>
      <c r="L36" s="962"/>
      <c r="M36" s="962"/>
      <c r="N36" s="962"/>
      <c r="O36" s="962"/>
      <c r="P36" s="962"/>
      <c r="Q36" s="962"/>
      <c r="R36" s="308"/>
      <c r="S36" s="546"/>
      <c r="T36" s="308"/>
      <c r="U36" s="1"/>
    </row>
    <row r="37" spans="1:21" x14ac:dyDescent="0.2">
      <c r="A37" s="986"/>
      <c r="B37" s="546"/>
      <c r="C37" s="1"/>
      <c r="D37" s="1"/>
      <c r="E37" s="1"/>
      <c r="F37" s="1"/>
      <c r="G37" s="1"/>
      <c r="H37" s="1"/>
      <c r="I37" s="1"/>
      <c r="J37" s="1"/>
      <c r="K37" s="1"/>
      <c r="R37" s="308"/>
      <c r="S37" s="546"/>
      <c r="T37" s="308"/>
      <c r="U37" s="1"/>
    </row>
    <row r="38" spans="1:21" x14ac:dyDescent="0.2">
      <c r="A38" s="986"/>
      <c r="B38" s="546"/>
      <c r="C38" s="1"/>
      <c r="D38" s="1"/>
      <c r="E38" s="1"/>
      <c r="F38" s="1"/>
      <c r="G38" s="1"/>
      <c r="H38" s="1"/>
      <c r="I38" s="1"/>
      <c r="J38" s="1"/>
      <c r="K38" s="1"/>
      <c r="R38" s="308"/>
      <c r="S38" s="546"/>
      <c r="T38" s="308"/>
      <c r="U38" s="1"/>
    </row>
    <row r="39" spans="1:21" x14ac:dyDescent="0.2">
      <c r="A39" s="986"/>
      <c r="B39" s="546"/>
      <c r="C39" s="1"/>
      <c r="D39" s="1"/>
      <c r="E39" s="1"/>
      <c r="F39" s="1"/>
      <c r="G39" s="1"/>
      <c r="H39" s="1"/>
      <c r="I39" s="1"/>
      <c r="J39" s="1"/>
      <c r="K39" s="1"/>
      <c r="R39" s="308"/>
      <c r="S39" s="546"/>
      <c r="T39" s="308"/>
      <c r="U39" s="1"/>
    </row>
    <row r="40" spans="1:21" x14ac:dyDescent="0.2">
      <c r="A40" s="986"/>
      <c r="B40" s="546"/>
      <c r="C40" s="1"/>
      <c r="D40" s="1"/>
      <c r="E40" s="1"/>
      <c r="F40" s="1"/>
      <c r="G40" s="1"/>
      <c r="H40" s="1"/>
      <c r="I40" s="1"/>
      <c r="J40" s="1"/>
      <c r="K40" s="1"/>
      <c r="R40" s="308"/>
      <c r="S40" s="546"/>
      <c r="T40" s="308"/>
      <c r="U40" s="1"/>
    </row>
    <row r="41" spans="1:21" x14ac:dyDescent="0.2">
      <c r="A41" s="986"/>
      <c r="B41" s="546"/>
      <c r="C41" s="1"/>
      <c r="D41" s="1"/>
      <c r="E41" s="1"/>
      <c r="F41" s="1"/>
      <c r="G41" s="1"/>
      <c r="H41" s="1"/>
      <c r="I41" s="1"/>
      <c r="J41" s="1"/>
      <c r="K41" s="1"/>
      <c r="L41" s="1"/>
      <c r="M41" s="1"/>
      <c r="N41" s="1"/>
      <c r="O41" s="1"/>
      <c r="P41" s="1"/>
      <c r="Q41" s="1"/>
      <c r="R41" s="308"/>
      <c r="S41" s="546"/>
      <c r="T41" s="308"/>
      <c r="U41" s="1"/>
    </row>
    <row r="42" spans="1:21" x14ac:dyDescent="0.2">
      <c r="A42" s="986"/>
      <c r="B42" s="546"/>
      <c r="C42" s="1"/>
      <c r="D42" s="1"/>
      <c r="E42" s="1"/>
      <c r="F42" s="1"/>
      <c r="G42" s="1"/>
      <c r="H42" s="1"/>
      <c r="I42" s="1"/>
      <c r="J42" s="1"/>
      <c r="K42" s="1"/>
      <c r="L42" s="1"/>
      <c r="M42" s="1"/>
      <c r="N42" s="1"/>
      <c r="O42" s="1"/>
      <c r="P42" s="1"/>
      <c r="Q42" s="1"/>
      <c r="R42" s="308"/>
      <c r="S42" s="546"/>
      <c r="T42" s="308"/>
      <c r="U42" s="1"/>
    </row>
    <row r="43" spans="1:21" x14ac:dyDescent="0.2">
      <c r="A43" s="986"/>
      <c r="B43" s="546"/>
      <c r="C43" s="1"/>
      <c r="D43" s="1"/>
      <c r="E43" s="1"/>
      <c r="F43" s="1"/>
      <c r="G43" s="1"/>
      <c r="H43" s="1"/>
      <c r="I43" s="1"/>
      <c r="J43" s="1"/>
      <c r="K43" s="1"/>
      <c r="L43" s="1"/>
      <c r="M43" s="1"/>
      <c r="N43" s="1"/>
      <c r="O43" s="1"/>
      <c r="P43" s="1"/>
      <c r="Q43" s="1"/>
      <c r="R43" s="308"/>
      <c r="S43" s="546"/>
      <c r="T43" s="308"/>
      <c r="U43" s="1"/>
    </row>
    <row r="44" spans="1:21" x14ac:dyDescent="0.2">
      <c r="A44" s="986"/>
      <c r="B44" s="546"/>
      <c r="C44" s="1"/>
      <c r="D44" s="1"/>
      <c r="E44" s="1"/>
      <c r="F44" s="1"/>
      <c r="G44" s="1"/>
      <c r="H44" s="1"/>
      <c r="I44" s="1"/>
      <c r="J44" s="1"/>
      <c r="K44" s="1"/>
      <c r="L44" s="1"/>
      <c r="M44" s="1"/>
      <c r="N44" s="1"/>
      <c r="O44" s="1"/>
      <c r="P44" s="1"/>
      <c r="Q44" s="1"/>
      <c r="R44" s="308"/>
      <c r="S44" s="546"/>
      <c r="T44" s="308"/>
      <c r="U44" s="1"/>
    </row>
    <row r="45" spans="1:21" ht="45.75" customHeight="1" x14ac:dyDescent="0.2">
      <c r="A45" s="986"/>
      <c r="B45" s="574"/>
      <c r="C45" s="545"/>
      <c r="D45" s="545"/>
      <c r="E45" s="545"/>
      <c r="F45" s="545"/>
      <c r="G45" s="545"/>
      <c r="H45" s="545"/>
      <c r="I45" s="545"/>
      <c r="J45" s="545"/>
      <c r="K45" s="545"/>
      <c r="L45" s="545"/>
      <c r="M45" s="545"/>
      <c r="N45" s="545"/>
      <c r="O45" s="545"/>
      <c r="P45" s="545"/>
      <c r="Q45" s="545"/>
      <c r="R45" s="575"/>
      <c r="S45" s="574"/>
      <c r="T45" s="575"/>
      <c r="U45" s="1"/>
    </row>
    <row r="46" spans="1:21" hidden="1" x14ac:dyDescent="0.2">
      <c r="A46" s="959"/>
      <c r="B46" s="1"/>
      <c r="C46" s="1"/>
      <c r="D46" s="1"/>
      <c r="E46" s="1"/>
      <c r="F46" s="1"/>
      <c r="G46" s="1"/>
      <c r="H46" s="1"/>
      <c r="I46" s="1"/>
      <c r="J46" s="1"/>
      <c r="K46" s="1"/>
      <c r="L46" s="1"/>
      <c r="M46" s="1"/>
      <c r="N46" s="1"/>
      <c r="O46" s="1"/>
      <c r="P46" s="1"/>
      <c r="Q46" s="1"/>
      <c r="R46" s="1"/>
      <c r="S46" s="1"/>
      <c r="T46" s="1"/>
      <c r="U46" s="1"/>
    </row>
  </sheetData>
  <mergeCells count="2">
    <mergeCell ref="N7:N8"/>
    <mergeCell ref="L22:Q23"/>
  </mergeCells>
  <phoneticPr fontId="0" type="noConversion"/>
  <conditionalFormatting sqref="L15:Q15">
    <cfRule type="expression" dxfId="47" priority="11">
      <formula>StoreStatus=2</formula>
    </cfRule>
  </conditionalFormatting>
  <conditionalFormatting sqref="M20:Q20 K17:K20 K21:Q36 M19:O19">
    <cfRule type="expression" dxfId="46" priority="10">
      <formula>ErrorChk=FALSE</formula>
    </cfRule>
  </conditionalFormatting>
  <conditionalFormatting sqref="L16:Q16">
    <cfRule type="expression" dxfId="45" priority="9">
      <formula>StoreStatus=2</formula>
    </cfRule>
  </conditionalFormatting>
  <conditionalFormatting sqref="L17:O17">
    <cfRule type="expression" dxfId="44" priority="8">
      <formula>StoreStatus=2</formula>
    </cfRule>
  </conditionalFormatting>
  <conditionalFormatting sqref="L18:O18">
    <cfRule type="expression" dxfId="43" priority="7">
      <formula>StoreStatus=2</formula>
    </cfRule>
  </conditionalFormatting>
  <conditionalFormatting sqref="L17:O17">
    <cfRule type="expression" dxfId="42" priority="6">
      <formula>StoreStatus=2</formula>
    </cfRule>
  </conditionalFormatting>
  <conditionalFormatting sqref="L18:O18">
    <cfRule type="expression" dxfId="41" priority="5">
      <formula>StoreStatus=2</formula>
    </cfRule>
  </conditionalFormatting>
  <conditionalFormatting sqref="L19:O19">
    <cfRule type="expression" dxfId="40" priority="4">
      <formula>StoreStatus=2</formula>
    </cfRule>
  </conditionalFormatting>
  <conditionalFormatting sqref="P17:Q19">
    <cfRule type="expression" dxfId="39" priority="1">
      <formula>StoreStatus=2</formula>
    </cfRule>
  </conditionalFormatting>
  <dataValidations xWindow="602" yWindow="288" count="15">
    <dataValidation type="whole" operator="greaterThan" allowBlank="1" showInputMessage="1" showErrorMessage="1" error="Please enter a number" sqref="N9:N11" xr:uid="{00000000-0002-0000-0B00-000000000000}">
      <formula1>1</formula1>
    </dataValidation>
    <dataValidation type="whole" operator="greaterThan" allowBlank="1" showInputMessage="1" showErrorMessage="1" error="Please enter a value" sqref="O9:Q11 G23 O15:Q19" xr:uid="{00000000-0002-0000-0B00-000001000000}">
      <formula1>0</formula1>
    </dataValidation>
    <dataValidation type="whole" allowBlank="1" showInputMessage="1" showErrorMessage="1" error="Please enter the month number the asset will be acquired" sqref="O13:Q13" xr:uid="{00000000-0002-0000-0B00-000002000000}">
      <formula1>0</formula1>
      <formula2>12</formula2>
    </dataValidation>
    <dataValidation type="decimal" operator="lessThan" allowBlank="1" showInputMessage="1" showErrorMessage="1" error="Please enter a percentage" promptTitle="Interest rate variable" prompt="Enter the overdraft interest rate %" sqref="G24" xr:uid="{00000000-0002-0000-0B00-000003000000}">
      <formula1>1</formula1>
    </dataValidation>
    <dataValidation type="whole" operator="greaterThan" allowBlank="1" showInputMessage="1" showErrorMessage="1" error="Please enter a value" promptTitle="Facility Fee" prompt="Bank facility fee" sqref="G20:I20" xr:uid="{00000000-0002-0000-0B00-000004000000}">
      <formula1>0</formula1>
    </dataValidation>
    <dataValidation type="whole" operator="greaterThan" allowBlank="1" showInputMessage="1" showErrorMessage="1" error="Please enter a value" promptTitle="Term Loan" prompt="Amount of Loan" sqref="G19:I19" xr:uid="{00000000-0002-0000-0B00-000005000000}">
      <formula1>0</formula1>
    </dataValidation>
    <dataValidation type="whole" operator="greaterThan" allowBlank="1" showInputMessage="1" showErrorMessage="1" error="Please enter a number" promptTitle="Loan Term Months" prompt="The term of the loan in months.  For example, 96 months (8 years)." sqref="G14:I14" xr:uid="{00000000-0002-0000-0B00-000006000000}">
      <formula1>0</formula1>
    </dataValidation>
    <dataValidation type="whole" operator="greaterThan" allowBlank="1" showInputMessage="1" showErrorMessage="1" error="Please enter a number" promptTitle="Capital Repayment Holiday" prompt="Any capital repayment holiday in months, for example 24 months." sqref="G15:I15" xr:uid="{00000000-0002-0000-0B00-000007000000}">
      <formula1>0</formula1>
    </dataValidation>
    <dataValidation type="decimal" operator="lessThan" allowBlank="1" showInputMessage="1" showErrorMessage="1" error="Please enter a percentage" promptTitle="Bank base rate" prompt="Base rate of the lender" sqref="G16:I16" xr:uid="{00000000-0002-0000-0B00-000008000000}">
      <formula1>1</formula1>
    </dataValidation>
    <dataValidation type="decimal" operator="lessThan" allowBlank="1" showInputMessage="1" showErrorMessage="1" error="Please enter a percentage" promptTitle="Interest rate variable" prompt="Enter the interest rate % over the relevant base rate" sqref="G17:I17" xr:uid="{00000000-0002-0000-0B00-000009000000}">
      <formula1>1</formula1>
    </dataValidation>
    <dataValidation allowBlank="1" showInputMessage="1" showErrorMessage="1" sqref="H23:J24 C22:F24 C13:F20 G13:J13 J14:J20 C6:F11 G6 H6:J11 J27:J32 G32:I32 C26:F32 G27:I27 H28:I31" xr:uid="{00000000-0002-0000-0B00-00000A000000}"/>
    <dataValidation type="whole" operator="greaterThanOrEqual" allowBlank="1" showInputMessage="1" showErrorMessage="1" error="Please enter a value" sqref="G7" xr:uid="{00000000-0002-0000-0B00-00000B000000}">
      <formula1>0</formula1>
    </dataValidation>
    <dataValidation type="decimal" allowBlank="1" showInputMessage="1" showErrorMessage="1" error="Please enter a value" promptTitle="Debt service cover" prompt="Any multiplier specified by lender" sqref="G29" xr:uid="{00000000-0002-0000-0B00-00000C000000}">
      <formula1>0</formula1>
      <formula2>10</formula2>
    </dataValidation>
    <dataValidation type="whole" operator="lessThan" allowBlank="1" showInputMessage="1" showErrorMessage="1" error="Enter a number 0-100" prompt="If applicable" sqref="G28" xr:uid="{00000000-0002-0000-0B00-00000D000000}">
      <formula1>101</formula1>
    </dataValidation>
    <dataValidation type="list" allowBlank="1" showInputMessage="1" showErrorMessage="1" error="Enter &quot;Y&quot; or leave blank" prompt="If lender requires these to be deducted from EBITDA" sqref="G30:G31" xr:uid="{00000000-0002-0000-0B00-00000E000000}">
      <formula1>"Y,y"</formula1>
    </dataValidation>
  </dataValidations>
  <pageMargins left="0.39370078740157483" right="0.39370078740157483" top="0.78740157480314965" bottom="0.39370078740157483" header="0.27559055118110237" footer="0.27559055118110237"/>
  <pageSetup paperSize="9" orientation="landscape" blackAndWhite="1" r:id="rId1"/>
  <headerFooter alignWithMargins="0">
    <oddHeader>&amp;C&amp;12&amp;U&amp;A</oddHeader>
    <oddFooter>&amp;L&amp;8&amp;D &amp;T&amp;C&amp;8Financial Projections&amp;R&amp;8&amp;A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863" r:id="rId4" name="Check Box 2783">
              <controlPr defaultSize="0" print="0" autoFill="0" autoLine="0" autoPict="0">
                <anchor moveWithCells="1">
                  <from>
                    <xdr:col>13</xdr:col>
                    <xdr:colOff>419100</xdr:colOff>
                    <xdr:row>1</xdr:row>
                    <xdr:rowOff>114300</xdr:rowOff>
                  </from>
                  <to>
                    <xdr:col>18</xdr:col>
                    <xdr:colOff>0</xdr:colOff>
                    <xdr:row>2</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indexed="18"/>
  </sheetPr>
  <dimension ref="A1:R53"/>
  <sheetViews>
    <sheetView topLeftCell="A4" zoomScaleNormal="100" workbookViewId="0">
      <selection activeCell="N16" sqref="N16"/>
    </sheetView>
  </sheetViews>
  <sheetFormatPr defaultColWidth="0" defaultRowHeight="14.1" customHeight="1" zeroHeight="1" x14ac:dyDescent="0.2"/>
  <cols>
    <col min="1" max="1" width="15.5703125" style="6" customWidth="1"/>
    <col min="2" max="2" width="0.85546875" style="1" customWidth="1"/>
    <col min="3" max="3" width="1.5703125" style="1" customWidth="1"/>
    <col min="4" max="4" width="30.5703125" style="6" customWidth="1"/>
    <col min="5" max="5" width="5.5703125" style="6" customWidth="1"/>
    <col min="6" max="16" width="8.5703125" style="6" customWidth="1"/>
    <col min="17" max="17" width="1.5703125" style="6" customWidth="1"/>
    <col min="18" max="18" width="10.5703125" style="6" hidden="1" customWidth="1"/>
    <col min="19" max="16384" width="9" style="6" hidden="1"/>
  </cols>
  <sheetData>
    <row r="1" spans="1:18" ht="15" customHeight="1" thickBot="1" x14ac:dyDescent="0.25">
      <c r="A1" s="1012" t="s">
        <v>283</v>
      </c>
      <c r="B1" s="567"/>
      <c r="C1" s="26" t="str">
        <f>"Financial Forecasts for "&amp;mtype&amp;" P&amp;S Store"</f>
        <v>Financial Forecasts for Metro P&amp;S Store</v>
      </c>
      <c r="D1" s="41"/>
      <c r="E1" s="41"/>
      <c r="F1" s="1047" t="str">
        <f>TandCmessage</f>
        <v xml:space="preserve"> ! Please agree to the terms and conditions on the Terms sheet</v>
      </c>
      <c r="G1" s="1047"/>
      <c r="H1" s="1047"/>
      <c r="I1" s="42"/>
      <c r="J1" s="42"/>
      <c r="K1" s="42"/>
      <c r="L1" s="42"/>
      <c r="M1" s="42"/>
      <c r="N1" s="42"/>
      <c r="O1" s="42"/>
      <c r="P1" s="37" t="str">
        <f>"Currency: "&amp;'Input - Store'!$H$6</f>
        <v>Currency: GBP</v>
      </c>
      <c r="Q1" s="42"/>
      <c r="R1" s="42"/>
    </row>
    <row r="2" spans="1:18" ht="15" customHeight="1" x14ac:dyDescent="0.2">
      <c r="A2" s="985"/>
      <c r="B2" s="1011"/>
      <c r="C2" s="41" t="str">
        <f>"Store: "&amp;StoreName</f>
        <v xml:space="preserve">Store: </v>
      </c>
      <c r="D2" s="41"/>
      <c r="E2" s="41"/>
      <c r="F2" s="1047"/>
      <c r="G2" s="1047"/>
      <c r="H2" s="1047"/>
      <c r="I2" s="42"/>
      <c r="J2" s="42"/>
      <c r="K2" s="42"/>
      <c r="L2" s="42"/>
      <c r="M2" s="42"/>
      <c r="N2" s="42"/>
      <c r="O2" s="42"/>
      <c r="P2" s="42"/>
      <c r="Q2" s="42"/>
      <c r="R2" s="42"/>
    </row>
    <row r="3" spans="1:18" ht="15" customHeight="1" x14ac:dyDescent="0.2">
      <c r="A3" s="990" t="s">
        <v>350</v>
      </c>
      <c r="C3" s="26" t="str">
        <f>"Prepared by: "&amp;Preparer</f>
        <v xml:space="preserve">Prepared by: </v>
      </c>
      <c r="D3" s="41"/>
      <c r="E3" s="41"/>
      <c r="F3"/>
      <c r="G3"/>
      <c r="H3"/>
      <c r="I3"/>
      <c r="J3"/>
      <c r="K3"/>
      <c r="L3" s="42"/>
      <c r="M3" s="42"/>
      <c r="N3" s="42"/>
      <c r="O3" s="42"/>
      <c r="P3" s="42"/>
      <c r="Q3" s="42"/>
      <c r="R3" s="42"/>
    </row>
    <row r="4" spans="1:18" ht="15" customHeight="1" x14ac:dyDescent="0.25">
      <c r="A4" s="991" t="s">
        <v>351</v>
      </c>
      <c r="B4"/>
      <c r="C4" s="599" t="s">
        <v>242</v>
      </c>
      <c r="D4"/>
      <c r="E4"/>
      <c r="F4" s="1048" t="str">
        <f>Calcs!$A$39</f>
        <v/>
      </c>
      <c r="G4" s="1048"/>
      <c r="H4" s="1048"/>
      <c r="I4" s="1048"/>
      <c r="J4" s="1048"/>
      <c r="K4" s="1048"/>
      <c r="Q4"/>
      <c r="R4"/>
    </row>
    <row r="5" spans="1:18" ht="15" customHeight="1" x14ac:dyDescent="0.25">
      <c r="A5" s="991" t="s">
        <v>255</v>
      </c>
      <c r="B5"/>
      <c r="C5" s="48"/>
      <c r="D5"/>
      <c r="E5"/>
      <c r="F5" s="1049"/>
      <c r="G5" s="1049"/>
      <c r="H5" s="1049"/>
      <c r="I5" s="1049"/>
      <c r="J5" s="1049"/>
      <c r="K5" s="1049"/>
      <c r="Q5"/>
      <c r="R5"/>
    </row>
    <row r="6" spans="1:18" ht="15" customHeight="1" x14ac:dyDescent="0.2">
      <c r="A6" s="991" t="s">
        <v>352</v>
      </c>
      <c r="B6"/>
      <c r="C6" s="438"/>
      <c r="D6" s="436"/>
      <c r="E6" s="436"/>
      <c r="F6" s="492"/>
      <c r="G6" s="1017" t="s">
        <v>240</v>
      </c>
      <c r="H6" s="493" t="s">
        <v>128</v>
      </c>
      <c r="I6" s="493"/>
      <c r="J6" s="494"/>
      <c r="K6" s="473" t="s">
        <v>243</v>
      </c>
      <c r="L6" s="493"/>
      <c r="M6" s="495"/>
      <c r="N6" s="502" t="s">
        <v>260</v>
      </c>
      <c r="O6" s="503"/>
      <c r="P6" s="504"/>
      <c r="Q6"/>
      <c r="R6"/>
    </row>
    <row r="7" spans="1:18" ht="15" customHeight="1" x14ac:dyDescent="0.2">
      <c r="A7" s="991" t="s">
        <v>58</v>
      </c>
      <c r="B7"/>
      <c r="C7" s="439"/>
      <c r="D7"/>
      <c r="E7"/>
      <c r="F7" s="496" t="s">
        <v>1</v>
      </c>
      <c r="G7" s="497" t="s">
        <v>362</v>
      </c>
      <c r="H7" s="498" t="s">
        <v>359</v>
      </c>
      <c r="I7" s="498" t="s">
        <v>165</v>
      </c>
      <c r="J7" s="980" t="s">
        <v>360</v>
      </c>
      <c r="K7" s="498" t="s">
        <v>190</v>
      </c>
      <c r="L7" s="498" t="s">
        <v>191</v>
      </c>
      <c r="M7" s="499" t="s">
        <v>210</v>
      </c>
      <c r="N7" s="505"/>
      <c r="O7" s="501"/>
      <c r="P7" s="506"/>
      <c r="Q7"/>
      <c r="R7"/>
    </row>
    <row r="8" spans="1:18" ht="15" customHeight="1" x14ac:dyDescent="0.2">
      <c r="A8" s="992" t="s">
        <v>353</v>
      </c>
      <c r="B8"/>
      <c r="C8" s="440"/>
      <c r="D8" s="437"/>
      <c r="E8" s="437"/>
      <c r="F8" s="500">
        <v>0</v>
      </c>
      <c r="G8" s="476" t="s">
        <v>240</v>
      </c>
      <c r="H8" s="441" t="s">
        <v>241</v>
      </c>
      <c r="I8" s="441" t="s">
        <v>248</v>
      </c>
      <c r="J8" s="441" t="s">
        <v>244</v>
      </c>
      <c r="K8" s="441" t="s">
        <v>245</v>
      </c>
      <c r="L8" s="441" t="s">
        <v>246</v>
      </c>
      <c r="M8" s="442" t="s">
        <v>247</v>
      </c>
      <c r="N8" s="509">
        <v>-3</v>
      </c>
      <c r="O8" s="507">
        <v>-2</v>
      </c>
      <c r="P8" s="508">
        <v>-1</v>
      </c>
      <c r="Q8"/>
      <c r="R8"/>
    </row>
    <row r="9" spans="1:18" ht="15" customHeight="1" thickBot="1" x14ac:dyDescent="0.25">
      <c r="A9" s="986"/>
      <c r="B9"/>
      <c r="C9" s="435"/>
      <c r="D9" s="350" t="s">
        <v>164</v>
      </c>
      <c r="E9" s="350"/>
      <c r="F9" s="477"/>
      <c r="G9" s="350"/>
      <c r="H9" s="350"/>
      <c r="I9" s="350"/>
      <c r="J9" s="350"/>
      <c r="K9" s="350"/>
      <c r="L9" s="350"/>
      <c r="M9" s="433"/>
      <c r="N9" s="435"/>
      <c r="O9" s="350"/>
      <c r="P9" s="433"/>
      <c r="Q9"/>
      <c r="R9"/>
    </row>
    <row r="10" spans="1:18" ht="15" customHeight="1" x14ac:dyDescent="0.2">
      <c r="A10" s="1005" t="s">
        <v>354</v>
      </c>
      <c r="B10"/>
      <c r="C10" s="435"/>
      <c r="D10" s="434" t="s">
        <v>145</v>
      </c>
      <c r="E10" s="434"/>
      <c r="F10" s="477">
        <f t="shared" ref="F10:F15" si="0">SUM(G10:M10)</f>
        <v>0</v>
      </c>
      <c r="G10" s="350">
        <f>SUMIF('Input - Initial'!$AI7,'Initial Costs'!G$8,'Input - Initial'!$AK7)</f>
        <v>0</v>
      </c>
      <c r="H10" s="350">
        <f>SUMIF('Input - Initial'!$AI7,'Initial Costs'!H$8,'Input - Initial'!$AK7)</f>
        <v>0</v>
      </c>
      <c r="I10" s="350">
        <f>SUMIF('Input - Initial'!$AI7,'Initial Costs'!I$8,'Input - Initial'!$AK7)</f>
        <v>0</v>
      </c>
      <c r="J10" s="350">
        <f>SUMIF('Input - Initial'!$AI7,'Initial Costs'!J$8,'Input - Initial'!$AK7)</f>
        <v>0</v>
      </c>
      <c r="K10" s="350">
        <f>SUMIF('Input - Initial'!$AI7,'Initial Costs'!K$8,'Input - Initial'!$AK7)</f>
        <v>0</v>
      </c>
      <c r="L10" s="350">
        <f>SUMIF('Input - Initial'!$AI7,'Initial Costs'!L$8,'Input - Initial'!$AK7)</f>
        <v>0</v>
      </c>
      <c r="M10" s="433">
        <f>SUMIF('Input - Initial'!$AI7,'Initial Costs'!M$8,'Input - Initial'!$AK7)</f>
        <v>0</v>
      </c>
      <c r="N10" s="435">
        <f>SUMIF('Input - Initial'!$AJ7,'Initial Costs'!N$8,'Input - Initial'!$AK7)</f>
        <v>0</v>
      </c>
      <c r="O10" s="350">
        <f>SUMIF('Input - Initial'!$AJ7,'Initial Costs'!O$8,'Input - Initial'!$AK7)</f>
        <v>0</v>
      </c>
      <c r="P10" s="433">
        <f>SUMIF('Input - Initial'!$AJ7,'Initial Costs'!P$8,'Input - Initial'!$AK7)</f>
        <v>0</v>
      </c>
      <c r="Q10"/>
      <c r="R10"/>
    </row>
    <row r="11" spans="1:18" ht="15" customHeight="1" x14ac:dyDescent="0.2">
      <c r="A11" s="1006" t="s">
        <v>255</v>
      </c>
      <c r="B11"/>
      <c r="C11" s="435"/>
      <c r="D11" s="434" t="s">
        <v>146</v>
      </c>
      <c r="E11" s="434"/>
      <c r="F11" s="477">
        <f t="shared" si="0"/>
        <v>0</v>
      </c>
      <c r="G11" s="350">
        <f>SUMIF('Input - Initial'!$AI8,'Initial Costs'!G$8,'Input - Initial'!$AK8)</f>
        <v>0</v>
      </c>
      <c r="H11" s="350">
        <f>SUMIF('Input - Initial'!$AI8,'Initial Costs'!H$8,'Input - Initial'!$AK8)</f>
        <v>0</v>
      </c>
      <c r="I11" s="350">
        <f>SUMIF('Input - Initial'!$AI8,'Initial Costs'!I$8,'Input - Initial'!$AK8)</f>
        <v>0</v>
      </c>
      <c r="J11" s="350">
        <f>SUMIF('Input - Initial'!$AI8,'Initial Costs'!J$8,'Input - Initial'!$AK8)</f>
        <v>0</v>
      </c>
      <c r="K11" s="350">
        <f>SUMIF('Input - Initial'!$AI8,'Initial Costs'!K$8,'Input - Initial'!$AK8)</f>
        <v>0</v>
      </c>
      <c r="L11" s="350">
        <f>SUMIF('Input - Initial'!$AI8,'Initial Costs'!L$8,'Input - Initial'!$AK8)</f>
        <v>0</v>
      </c>
      <c r="M11" s="433">
        <f>SUMIF('Input - Initial'!$AI8,'Initial Costs'!M$8,'Input - Initial'!$AK8)</f>
        <v>0</v>
      </c>
      <c r="N11" s="435">
        <f>SUMIF('Input - Initial'!$AJ8,'Initial Costs'!N$8,'Input - Initial'!$AK8)</f>
        <v>0</v>
      </c>
      <c r="O11" s="350">
        <f>SUMIF('Input - Initial'!$AJ8,'Initial Costs'!O$8,'Input - Initial'!$AK8)</f>
        <v>0</v>
      </c>
      <c r="P11" s="433">
        <f>SUMIF('Input - Initial'!$AJ8,'Initial Costs'!P$8,'Input - Initial'!$AK8)</f>
        <v>0</v>
      </c>
      <c r="Q11"/>
      <c r="R11"/>
    </row>
    <row r="12" spans="1:18" ht="15" customHeight="1" x14ac:dyDescent="0.2">
      <c r="A12" s="1007" t="s">
        <v>216</v>
      </c>
      <c r="B12"/>
      <c r="C12" s="435"/>
      <c r="D12" s="434" t="s">
        <v>237</v>
      </c>
      <c r="E12" s="434"/>
      <c r="F12" s="477">
        <f t="shared" si="0"/>
        <v>0</v>
      </c>
      <c r="G12" s="350">
        <f>SUMIF('Input - Initial'!$AI$10:$AI$19,'Initial Costs'!G$8,'Input - Initial'!$AK$10:$AK$19)</f>
        <v>0</v>
      </c>
      <c r="H12" s="350">
        <f>SUMIF('Input - Initial'!$AI$10:$AI$19,'Initial Costs'!H$8,'Input - Initial'!$AK$10:$AK$19)</f>
        <v>0</v>
      </c>
      <c r="I12" s="350">
        <f>SUMIF('Input - Initial'!$AI$10:$AI$19,'Initial Costs'!I$8,'Input - Initial'!$AK$10:$AK$19)</f>
        <v>0</v>
      </c>
      <c r="J12" s="350">
        <f>SUMIF('Input - Initial'!$AI$10:$AI$19,'Initial Costs'!J$8,'Input - Initial'!$AK$10:$AK$19)</f>
        <v>0</v>
      </c>
      <c r="K12" s="350">
        <f>SUMIF('Input - Initial'!$AI$10:$AI$19,'Initial Costs'!K$8,'Input - Initial'!$AK$10:$AK$19)</f>
        <v>0</v>
      </c>
      <c r="L12" s="350">
        <f>SUMIF('Input - Initial'!$AI$10:$AI$19,'Initial Costs'!L$8,'Input - Initial'!$AK$10:$AK$19)</f>
        <v>0</v>
      </c>
      <c r="M12" s="433">
        <f>SUMIF('Input - Initial'!$AI$10:$AI$19,'Initial Costs'!M$8,'Input - Initial'!$AK$10:$AK$19)</f>
        <v>0</v>
      </c>
      <c r="N12" s="435">
        <f>SUMIF('Input - Initial'!$AJ$10:$AJ$19,'Initial Costs'!N$8,'Input - Initial'!$AK10:$AK$19)</f>
        <v>0</v>
      </c>
      <c r="O12" s="350">
        <f>SUMIF('Input - Initial'!$AJ$10:$AJ$19,'Initial Costs'!O$8,'Input - Initial'!$AK10:$AK$19)</f>
        <v>0</v>
      </c>
      <c r="P12" s="433">
        <f>SUMIF('Input - Initial'!$AJ$10:$AJ$19,'Initial Costs'!P$8,'Input - Initial'!$AK10:$AK$19)</f>
        <v>0</v>
      </c>
      <c r="Q12"/>
      <c r="R12"/>
    </row>
    <row r="13" spans="1:18" ht="15" customHeight="1" x14ac:dyDescent="0.2">
      <c r="A13" s="1007" t="s">
        <v>355</v>
      </c>
      <c r="B13"/>
      <c r="C13" s="435"/>
      <c r="D13" s="434" t="s">
        <v>220</v>
      </c>
      <c r="E13" s="434"/>
      <c r="F13" s="477">
        <f t="shared" si="0"/>
        <v>0</v>
      </c>
      <c r="G13" s="350">
        <f>SUMIF('Input - Initial'!$AI$21:$AI$27,'Initial Costs'!G$8,'Input - Initial'!$AK$21:$AK$27)</f>
        <v>0</v>
      </c>
      <c r="H13" s="350">
        <f>SUMIF('Input - Initial'!$AI$21:$AI$27,'Initial Costs'!H$8,'Input - Initial'!$AK$21:$AK$27)</f>
        <v>0</v>
      </c>
      <c r="I13" s="350">
        <f>SUMIF('Input - Initial'!$AI$21:$AI$27,'Initial Costs'!I$8,'Input - Initial'!$AK$21:$AK$27)</f>
        <v>0</v>
      </c>
      <c r="J13" s="350">
        <f>SUMIF('Input - Initial'!$AI$21:$AI$27,'Initial Costs'!J$8,'Input - Initial'!$AK$21:$AK$27)</f>
        <v>0</v>
      </c>
      <c r="K13" s="350">
        <f>SUMIF('Input - Initial'!$AI$21:$AI$27,'Initial Costs'!K$8,'Input - Initial'!$AK$21:$AK$27)</f>
        <v>0</v>
      </c>
      <c r="L13" s="350">
        <f>SUMIF('Input - Initial'!$AI$21:$AI$27,'Initial Costs'!L$8,'Input - Initial'!$AK$21:$AK$27)</f>
        <v>0</v>
      </c>
      <c r="M13" s="433">
        <f>SUMIF('Input - Initial'!$AI$21:$AI$27,'Initial Costs'!M$8,'Input - Initial'!$AK$21:$AK$27)</f>
        <v>0</v>
      </c>
      <c r="N13" s="435">
        <f>SUMIF('Input - Initial'!$AJ$21:$AJ$27,'Initial Costs'!N$8,'Input - Initial'!$AK$21:$AK$27)</f>
        <v>0</v>
      </c>
      <c r="O13" s="350">
        <f>SUMIF('Input - Initial'!$AJ$21:$AJ$27,'Initial Costs'!O$8,'Input - Initial'!$AK$21:$AK$27)</f>
        <v>0</v>
      </c>
      <c r="P13" s="433">
        <f>SUMIF('Input - Initial'!$AJ$21:$AJ$27,'Initial Costs'!P$8,'Input - Initial'!$AK$21:$AK$27)</f>
        <v>0</v>
      </c>
      <c r="Q13"/>
      <c r="R13"/>
    </row>
    <row r="14" spans="1:18" ht="15" customHeight="1" x14ac:dyDescent="0.2">
      <c r="A14" s="1007" t="s">
        <v>356</v>
      </c>
      <c r="B14"/>
      <c r="C14" s="435"/>
      <c r="D14" s="434" t="s">
        <v>249</v>
      </c>
      <c r="E14" s="434"/>
      <c r="F14" s="477">
        <f t="shared" si="0"/>
        <v>0</v>
      </c>
      <c r="G14" s="350">
        <f>SUMIF('Input - Initial'!$AI$29:$AI$32,'Initial Costs'!G$8,'Input - Initial'!$AK$29:$AK$32)</f>
        <v>0</v>
      </c>
      <c r="H14" s="350">
        <f>SUMIF('Input - Initial'!$AI$29:$AI$32,'Initial Costs'!H$8,'Input - Initial'!$AK$29:$AK$32)</f>
        <v>0</v>
      </c>
      <c r="I14" s="350">
        <f>SUMIF('Input - Initial'!$AI$29:$AI$32,'Initial Costs'!I$8,'Input - Initial'!$AK$29:$AK$32)</f>
        <v>0</v>
      </c>
      <c r="J14" s="350">
        <f>SUMIF('Input - Initial'!$AI$29:$AI$32,'Initial Costs'!J$8,'Input - Initial'!$AK$29:$AK$32)</f>
        <v>0</v>
      </c>
      <c r="K14" s="350">
        <f>SUMIF('Input - Initial'!$AI$29:$AI$32,'Initial Costs'!K$8,'Input - Initial'!$AK$29:$AK$32)</f>
        <v>0</v>
      </c>
      <c r="L14" s="350">
        <f>SUMIF('Input - Initial'!$AI$29:$AI$32,'Initial Costs'!L$8,'Input - Initial'!$AK$29:$AK$32)</f>
        <v>0</v>
      </c>
      <c r="M14" s="433">
        <f>SUMIF('Input - Initial'!$AI$29:$AI$32,'Initial Costs'!M$8,'Input - Initial'!$AK$29:$AK$32)</f>
        <v>0</v>
      </c>
      <c r="N14" s="435">
        <f>SUMIF('Input - Initial'!$AJ$29:$AJ$32,'Initial Costs'!N$8,'Input - Initial'!$AK$29:$AK$32)</f>
        <v>0</v>
      </c>
      <c r="O14" s="350">
        <f>SUMIF('Input - Initial'!$AJ$29:$AJ$32,'Initial Costs'!O$8,'Input - Initial'!$AK$29:$AK$32)</f>
        <v>0</v>
      </c>
      <c r="P14" s="433">
        <f>SUMIF('Input - Initial'!$AJ$29:$AJ$32,'Initial Costs'!P$8,'Input - Initial'!$AK$29:$AK$32)</f>
        <v>0</v>
      </c>
      <c r="Q14"/>
      <c r="R14"/>
    </row>
    <row r="15" spans="1:18" ht="15" customHeight="1" x14ac:dyDescent="0.2">
      <c r="A15" s="1007" t="s">
        <v>357</v>
      </c>
      <c r="B15"/>
      <c r="C15" s="435"/>
      <c r="D15" s="434" t="s">
        <v>159</v>
      </c>
      <c r="E15" s="434"/>
      <c r="F15" s="477">
        <f t="shared" si="0"/>
        <v>0</v>
      </c>
      <c r="G15" s="350">
        <f>SUMIF('Input - Initial'!$AI$33:$AI$34,'Initial Costs'!G$8,'Input - Initial'!$AK$33:$AK$34)</f>
        <v>0</v>
      </c>
      <c r="H15" s="350">
        <f>SUMIF('Input - Initial'!$AI$33:$AI$34,'Initial Costs'!H$8,'Input - Initial'!$AK$33:$AK$34)</f>
        <v>0</v>
      </c>
      <c r="I15" s="350">
        <f>SUMIF('Input - Initial'!$AI$33:$AI$34,'Initial Costs'!I$8,'Input - Initial'!$AK$33:$AK$34)</f>
        <v>0</v>
      </c>
      <c r="J15" s="350">
        <f>SUMIF('Input - Initial'!$AI$33:$AI$34,'Initial Costs'!J$8,'Input - Initial'!$AK$33:$AK$34)</f>
        <v>0</v>
      </c>
      <c r="K15" s="350">
        <f>SUMIF('Input - Initial'!$AI$33:$AI$34,'Initial Costs'!K$8,'Input - Initial'!$AK$33:$AK$34)</f>
        <v>0</v>
      </c>
      <c r="L15" s="350">
        <f>SUMIF('Input - Initial'!$AI$33:$AI$34,'Initial Costs'!L$8,'Input - Initial'!$AK$33:$AK$34)</f>
        <v>0</v>
      </c>
      <c r="M15" s="350">
        <f>SUMIF('Input - Initial'!$AI$33:$AI$34,'Initial Costs'!M$8,'Input - Initial'!$AK$33:$AK$34)</f>
        <v>0</v>
      </c>
      <c r="N15" s="435">
        <f>SUMIF('Input - Initial'!$AJ$33:$AJ$34,'Initial Costs'!N$8,'Input - Initial'!$AK$33:$AK$34)</f>
        <v>0</v>
      </c>
      <c r="O15" s="350">
        <f>SUMIF('Input - Initial'!$AJ$33:$AJ$34,'Initial Costs'!O$8,'Input - Initial'!$AK$33:$AK$34)</f>
        <v>0</v>
      </c>
      <c r="P15" s="433">
        <f>SUMIF('Input - Initial'!$AJ$33:$AJ$34,'Initial Costs'!P$8,'Input - Initial'!$AK$33:$AK$34)</f>
        <v>0</v>
      </c>
      <c r="Q15"/>
      <c r="R15"/>
    </row>
    <row r="16" spans="1:18" ht="15" customHeight="1" x14ac:dyDescent="0.2">
      <c r="A16" s="1007" t="s">
        <v>358</v>
      </c>
      <c r="B16"/>
      <c r="C16" s="435"/>
      <c r="D16" s="350" t="s">
        <v>228</v>
      </c>
      <c r="E16" s="350"/>
      <c r="F16" s="477">
        <f t="shared" ref="F16:F23" si="1">SUM(G16:M16)</f>
        <v>0</v>
      </c>
      <c r="G16" s="350">
        <f>SUMIF('Input - Initial'!$AR7,'Initial Costs'!G$8,'Input - Initial'!$AT7)</f>
        <v>0</v>
      </c>
      <c r="H16" s="350">
        <f>SUMIF('Input - Initial'!$AR7,'Initial Costs'!H$8,'Input - Initial'!$AT7)</f>
        <v>0</v>
      </c>
      <c r="I16" s="350">
        <f>SUMIF('Input - Initial'!$AR7,'Initial Costs'!I$8,'Input - Initial'!$AT7)</f>
        <v>0</v>
      </c>
      <c r="J16" s="350">
        <f>SUMIF('Input - Initial'!$AR7,'Initial Costs'!J$8,'Input - Initial'!$AT7)</f>
        <v>0</v>
      </c>
      <c r="K16" s="350">
        <f>SUMIF('Input - Initial'!$AR7,'Initial Costs'!K$8,'Input - Initial'!$AT7)</f>
        <v>0</v>
      </c>
      <c r="L16" s="350">
        <f>SUMIF('Input - Initial'!$AR7,'Initial Costs'!L$8,'Input - Initial'!$AT7)</f>
        <v>0</v>
      </c>
      <c r="M16" s="433">
        <f>SUMIF('Input - Initial'!$AR7,'Initial Costs'!M$8,'Input - Initial'!$AT7)</f>
        <v>0</v>
      </c>
      <c r="N16" s="435">
        <f>SUMIF('Input - Initial'!$O7,'Initial Costs'!N$8,'Input - Initial'!$AT7)</f>
        <v>0</v>
      </c>
      <c r="O16" s="350">
        <f>SUMIF('Input - Initial'!$O7,'Initial Costs'!O$8,'Input - Initial'!$AT7)</f>
        <v>0</v>
      </c>
      <c r="P16" s="433">
        <f>SUMIF('Input - Initial'!$O7,'Initial Costs'!P$8,'Input - Initial'!$AT7)</f>
        <v>0</v>
      </c>
      <c r="Q16"/>
      <c r="R16"/>
    </row>
    <row r="17" spans="1:18" ht="15" customHeight="1" thickBot="1" x14ac:dyDescent="0.25">
      <c r="A17" s="1008" t="s">
        <v>5</v>
      </c>
      <c r="B17"/>
      <c r="C17" s="435"/>
      <c r="D17" s="350" t="s">
        <v>222</v>
      </c>
      <c r="E17" s="350"/>
      <c r="F17" s="477">
        <f t="shared" si="1"/>
        <v>0</v>
      </c>
      <c r="G17" s="350">
        <f>SUMIF('Input - Initial'!$AR8,'Initial Costs'!G$8,'Input - Initial'!$AT8)</f>
        <v>0</v>
      </c>
      <c r="H17" s="350">
        <f>SUMIF('Input - Initial'!$AR8,'Initial Costs'!H$8,'Input - Initial'!$AT8)</f>
        <v>0</v>
      </c>
      <c r="I17" s="350">
        <f>SUMIF('Input - Initial'!$AR8,'Initial Costs'!I$8,'Input - Initial'!$AT8)</f>
        <v>0</v>
      </c>
      <c r="J17" s="350">
        <f>SUMIF('Input - Initial'!$AR8,'Initial Costs'!J$8,'Input - Initial'!$AT8)</f>
        <v>0</v>
      </c>
      <c r="K17" s="350">
        <f>SUMIF('Input - Initial'!$AR8,'Initial Costs'!K$8,'Input - Initial'!$AT8)</f>
        <v>0</v>
      </c>
      <c r="L17" s="350">
        <f>SUMIF('Input - Initial'!$AR8,'Initial Costs'!L$8,'Input - Initial'!$AT8)</f>
        <v>0</v>
      </c>
      <c r="M17" s="433">
        <f>SUMIF('Input - Initial'!$AR8,'Initial Costs'!M$8,'Input - Initial'!$AT8)</f>
        <v>0</v>
      </c>
      <c r="N17" s="435">
        <f>SUMIF('Input - Initial'!$O8,'Initial Costs'!N$8,'Input - Initial'!$AT8)</f>
        <v>0</v>
      </c>
      <c r="O17" s="350">
        <f>SUMIF('Input - Initial'!$O8,'Initial Costs'!O$8,'Input - Initial'!$AT8)</f>
        <v>0</v>
      </c>
      <c r="P17" s="433">
        <f>SUMIF('Input - Initial'!$O8,'Initial Costs'!P$8,'Input - Initial'!$AT8)</f>
        <v>0</v>
      </c>
      <c r="Q17"/>
      <c r="R17"/>
    </row>
    <row r="18" spans="1:18" s="1" customFormat="1" ht="15" customHeight="1" x14ac:dyDescent="0.2">
      <c r="A18" s="987"/>
      <c r="B18"/>
      <c r="C18" s="435"/>
      <c r="D18" s="350" t="s">
        <v>217</v>
      </c>
      <c r="E18" s="350"/>
      <c r="F18" s="477">
        <f t="shared" si="1"/>
        <v>0</v>
      </c>
      <c r="G18" s="350">
        <f>SUMIF('Input - Initial'!$AR$10:$AR$17,'Initial Costs'!G$8,'Input - Initial'!$AT$10:$AT$17)</f>
        <v>0</v>
      </c>
      <c r="H18" s="350">
        <f>SUMIF('Input - Initial'!$AR$10:$AR$17,'Initial Costs'!H$8,'Input - Initial'!$AT$10:$AT$17)</f>
        <v>0</v>
      </c>
      <c r="I18" s="350">
        <f>SUMIF('Input - Initial'!$AR$10:$AR$17,'Initial Costs'!I$8,'Input - Initial'!$AT$10:$AT$17)</f>
        <v>0</v>
      </c>
      <c r="J18" s="350">
        <f>SUMIF('Input - Initial'!$AR$10:$AR$17,'Initial Costs'!J$8,'Input - Initial'!$AT$10:$AT$17)</f>
        <v>0</v>
      </c>
      <c r="K18" s="350">
        <f>SUMIF('Input - Initial'!$AR$10:$AR$17,'Initial Costs'!K$8,'Input - Initial'!$AT$10:$AT$17)</f>
        <v>0</v>
      </c>
      <c r="L18" s="350">
        <f>SUMIF('Input - Initial'!$AR$10:$AR$17,'Initial Costs'!L$8,'Input - Initial'!$AT$10:$AT$17)</f>
        <v>0</v>
      </c>
      <c r="M18" s="433">
        <f>SUMIF('Input - Initial'!$AR$10:$AR$17,'Initial Costs'!M$8,'Input - Initial'!$AT$10:$AT$17)</f>
        <v>0</v>
      </c>
      <c r="N18" s="435">
        <f>SUMIF('Input - Initial'!$O$10:$O$17,'Initial Costs'!N$8,'Input - Initial'!$AT$10:$AT$17)</f>
        <v>0</v>
      </c>
      <c r="O18" s="350">
        <f>SUMIF('Input - Initial'!$O$10:$O$17,'Initial Costs'!O$8,'Input - Initial'!$AT$10:$AT$17)</f>
        <v>0</v>
      </c>
      <c r="P18" s="433">
        <f>SUMIF('Input - Initial'!$O$10:$O$17,'Initial Costs'!P$8,'Input - Initial'!$AT$10:$AT$17)</f>
        <v>0</v>
      </c>
      <c r="Q18"/>
      <c r="R18"/>
    </row>
    <row r="19" spans="1:18" s="1" customFormat="1" ht="15" customHeight="1" x14ac:dyDescent="0.2">
      <c r="A19" s="987"/>
      <c r="B19"/>
      <c r="C19" s="435"/>
      <c r="D19" s="350" t="s">
        <v>238</v>
      </c>
      <c r="E19" s="350"/>
      <c r="F19" s="477">
        <f t="shared" si="1"/>
        <v>0</v>
      </c>
      <c r="G19" s="350">
        <f>SUMIF('Input - Initial'!$AR$19:$AR$22,'Initial Costs'!G$8,'Input - Initial'!$AT$19:$AT$22)</f>
        <v>0</v>
      </c>
      <c r="H19" s="350">
        <f>SUMIF('Input - Initial'!$AR$19:$AR$22,'Initial Costs'!H$8,'Input - Initial'!$AT$19:$AT$22)</f>
        <v>0</v>
      </c>
      <c r="I19" s="350">
        <f>SUMIF('Input - Initial'!$AR$19:$AR$22,'Initial Costs'!I$8,'Input - Initial'!$AT$19:$AT$22)</f>
        <v>0</v>
      </c>
      <c r="J19" s="350">
        <f>SUMIF('Input - Initial'!$AR$19:$AR$22,'Initial Costs'!J$8,'Input - Initial'!$AT$19:$AT$22)</f>
        <v>0</v>
      </c>
      <c r="K19" s="350">
        <f>SUMIF('Input - Initial'!$AR$19:$AR$22,'Initial Costs'!K$8,'Input - Initial'!$AT$19:$AT$22)</f>
        <v>0</v>
      </c>
      <c r="L19" s="350">
        <f>SUMIF('Input - Initial'!$AR$19:$AR$22,'Initial Costs'!L$8,'Input - Initial'!$AT$19:$AT$22)</f>
        <v>0</v>
      </c>
      <c r="M19" s="433">
        <f>SUMIF('Input - Initial'!$AR$19:$AR$22,'Initial Costs'!M$8,'Input - Initial'!$AT$19:$AT$22)</f>
        <v>0</v>
      </c>
      <c r="N19" s="435">
        <f>SUMIF('Input - Initial'!$O$19:$O$22,'Initial Costs'!N$8,'Input - Initial'!$AT$19:$AT$22)</f>
        <v>0</v>
      </c>
      <c r="O19" s="350">
        <f>SUMIF('Input - Initial'!$O$19:$O$22,'Initial Costs'!O$8,'Input - Initial'!$AT$19:$AT$22)</f>
        <v>0</v>
      </c>
      <c r="P19" s="433">
        <f>SUMIF('Input - Initial'!$O$19:$O$22,'Initial Costs'!P$8,'Input - Initial'!$AT$19:$AT$22)</f>
        <v>0</v>
      </c>
      <c r="Q19"/>
      <c r="R19"/>
    </row>
    <row r="20" spans="1:18" s="1" customFormat="1" ht="15" customHeight="1" x14ac:dyDescent="0.2">
      <c r="A20" s="987"/>
      <c r="B20"/>
      <c r="C20" s="435"/>
      <c r="D20" s="350" t="s">
        <v>232</v>
      </c>
      <c r="E20" s="350"/>
      <c r="F20" s="477">
        <f t="shared" si="1"/>
        <v>0</v>
      </c>
      <c r="G20" s="350">
        <f>SUMIF('Input - Initial'!$AR24,'Initial Costs'!G$8,'Input - Initial'!$AT24)</f>
        <v>0</v>
      </c>
      <c r="H20" s="350">
        <f>SUMIF('Input - Initial'!$AR24,'Initial Costs'!H$8,'Input - Initial'!$AT24)</f>
        <v>0</v>
      </c>
      <c r="I20" s="350">
        <f>SUMIF('Input - Initial'!$AR24,'Initial Costs'!I$8,'Input - Initial'!$AT24)</f>
        <v>0</v>
      </c>
      <c r="J20" s="350">
        <f>SUMIF('Input - Initial'!$AR24,'Initial Costs'!J$8,'Input - Initial'!$AT24)</f>
        <v>0</v>
      </c>
      <c r="K20" s="350">
        <f>SUMIF('Input - Initial'!$AR24,'Initial Costs'!K$8,'Input - Initial'!$AT24)</f>
        <v>0</v>
      </c>
      <c r="L20" s="350">
        <f>SUMIF('Input - Initial'!$AR24,'Initial Costs'!L$8,'Input - Initial'!$AT24)</f>
        <v>0</v>
      </c>
      <c r="M20" s="433">
        <f>SUMIF('Input - Initial'!$AR24,'Initial Costs'!M$8,'Input - Initial'!$AT24)</f>
        <v>0</v>
      </c>
      <c r="N20" s="435">
        <f>SUMIF('Input - Initial'!$O24,'Initial Costs'!N$8,'Input - Initial'!$AT24)</f>
        <v>0</v>
      </c>
      <c r="O20" s="350">
        <f>SUMIF('Input - Initial'!$O24,'Initial Costs'!O$8,'Input - Initial'!$AT24)</f>
        <v>0</v>
      </c>
      <c r="P20" s="433">
        <f>SUMIF('Input - Initial'!$O24,'Initial Costs'!P$8,'Input - Initial'!$AT24)</f>
        <v>0</v>
      </c>
      <c r="Q20"/>
      <c r="R20"/>
    </row>
    <row r="21" spans="1:18" s="1" customFormat="1" ht="15" customHeight="1" x14ac:dyDescent="0.2">
      <c r="A21" s="986"/>
      <c r="B21"/>
      <c r="C21" s="435"/>
      <c r="D21" s="350" t="s">
        <v>233</v>
      </c>
      <c r="E21" s="350"/>
      <c r="F21" s="477">
        <f t="shared" si="1"/>
        <v>0</v>
      </c>
      <c r="G21" s="350">
        <f>SUMIF('Input - Initial'!$AR25,'Initial Costs'!G$8,'Input - Initial'!$AT25)</f>
        <v>0</v>
      </c>
      <c r="H21" s="350">
        <f>SUMIF('Input - Initial'!$AR25,'Initial Costs'!H$8,'Input - Initial'!$AT25)</f>
        <v>0</v>
      </c>
      <c r="I21" s="350">
        <f>SUMIF('Input - Initial'!$AR25,'Initial Costs'!I$8,'Input - Initial'!$AT25)</f>
        <v>0</v>
      </c>
      <c r="J21" s="350">
        <f>SUMIF('Input - Initial'!$AR25,'Initial Costs'!J$8,'Input - Initial'!$AT25)</f>
        <v>0</v>
      </c>
      <c r="K21" s="350">
        <f>SUMIF('Input - Initial'!$AR25,'Initial Costs'!K$8,'Input - Initial'!$AT25)</f>
        <v>0</v>
      </c>
      <c r="L21" s="350">
        <f>SUMIF('Input - Initial'!$AR25,'Initial Costs'!L$8,'Input - Initial'!$AT25)</f>
        <v>0</v>
      </c>
      <c r="M21" s="433">
        <f>SUMIF('Input - Initial'!$AR25,'Initial Costs'!M$8,'Input - Initial'!$AT25)</f>
        <v>0</v>
      </c>
      <c r="N21" s="435">
        <f>SUMIF('Input - Initial'!$O25,'Initial Costs'!N$8,'Input - Initial'!$AT25)</f>
        <v>0</v>
      </c>
      <c r="O21" s="350">
        <f>SUMIF('Input - Initial'!$O25,'Initial Costs'!O$8,'Input - Initial'!$AT25)</f>
        <v>0</v>
      </c>
      <c r="P21" s="433">
        <f>SUMIF('Input - Initial'!$O25,'Initial Costs'!P$8,'Input - Initial'!$AT25)</f>
        <v>0</v>
      </c>
      <c r="Q21"/>
      <c r="R21"/>
    </row>
    <row r="22" spans="1:18" s="1" customFormat="1" ht="15" customHeight="1" x14ac:dyDescent="0.2">
      <c r="A22" s="986"/>
      <c r="B22"/>
      <c r="C22" s="435"/>
      <c r="D22" s="350" t="s">
        <v>234</v>
      </c>
      <c r="E22" s="350"/>
      <c r="F22" s="477">
        <f t="shared" si="1"/>
        <v>0</v>
      </c>
      <c r="G22" s="350">
        <f>SUMIF('Input - Initial'!$AR26,'Initial Costs'!G$8,'Input - Initial'!$AT26)</f>
        <v>0</v>
      </c>
      <c r="H22" s="350">
        <f>SUMIF('Input - Initial'!$AR26,'Initial Costs'!H$8,'Input - Initial'!$AT26)</f>
        <v>0</v>
      </c>
      <c r="I22" s="350">
        <f>SUMIF('Input - Initial'!$AR26,'Initial Costs'!I$8,'Input - Initial'!$AT26)</f>
        <v>0</v>
      </c>
      <c r="J22" s="350">
        <f>SUMIF('Input - Initial'!$AR26,'Initial Costs'!J$8,'Input - Initial'!$AT26)</f>
        <v>0</v>
      </c>
      <c r="K22" s="350">
        <f>SUMIF('Input - Initial'!$AR26,'Initial Costs'!K$8,'Input - Initial'!$AT26)</f>
        <v>0</v>
      </c>
      <c r="L22" s="350">
        <f>SUMIF('Input - Initial'!$AR26,'Initial Costs'!L$8,'Input - Initial'!$AT26)</f>
        <v>0</v>
      </c>
      <c r="M22" s="433">
        <f>SUMIF('Input - Initial'!$AR26,'Initial Costs'!M$8,'Input - Initial'!$AT26)</f>
        <v>0</v>
      </c>
      <c r="N22" s="435">
        <f>SUMIF('Input - Initial'!$O26,'Initial Costs'!N$8,'Input - Initial'!$AT26)</f>
        <v>0</v>
      </c>
      <c r="O22" s="350">
        <f>SUMIF('Input - Initial'!$O26,'Initial Costs'!O$8,'Input - Initial'!$AT26)</f>
        <v>0</v>
      </c>
      <c r="P22" s="433">
        <f>SUMIF('Input - Initial'!$O26,'Initial Costs'!P$8,'Input - Initial'!$AT26)</f>
        <v>0</v>
      </c>
      <c r="Q22"/>
      <c r="R22"/>
    </row>
    <row r="23" spans="1:18" s="1" customFormat="1" ht="15" customHeight="1" x14ac:dyDescent="0.2">
      <c r="A23" s="986"/>
      <c r="B23"/>
      <c r="C23" s="435"/>
      <c r="D23" s="350" t="str">
        <f>'Input - Initial'!J27</f>
        <v/>
      </c>
      <c r="E23" s="350"/>
      <c r="F23" s="477">
        <f t="shared" si="1"/>
        <v>0</v>
      </c>
      <c r="G23" s="350">
        <f>SUMIF('Input - Initial'!$AR27,'Initial Costs'!G$8,'Input - Initial'!$AT27)</f>
        <v>0</v>
      </c>
      <c r="H23" s="350">
        <f>SUMIF('Input - Initial'!$AR27,'Initial Costs'!H$8,'Input - Initial'!$AT27)</f>
        <v>0</v>
      </c>
      <c r="I23" s="350">
        <f>SUMIF('Input - Initial'!$AR27,'Initial Costs'!I$8,'Input - Initial'!$AT27)</f>
        <v>0</v>
      </c>
      <c r="J23" s="350">
        <f>SUMIF('Input - Initial'!$AR27,'Initial Costs'!J$8,'Input - Initial'!$AT27)</f>
        <v>0</v>
      </c>
      <c r="K23" s="350">
        <f>SUMIF('Input - Initial'!$AR27,'Initial Costs'!K$8,'Input - Initial'!$AT27)</f>
        <v>0</v>
      </c>
      <c r="L23" s="350">
        <f>SUMIF('Input - Initial'!$AR27,'Initial Costs'!L$8,'Input - Initial'!$AT27)</f>
        <v>0</v>
      </c>
      <c r="M23" s="433">
        <f>SUMIF('Input - Initial'!$AR27,'Initial Costs'!M$8,'Input - Initial'!$AT27)</f>
        <v>0</v>
      </c>
      <c r="N23" s="435">
        <f>SUMIF('Input - Initial'!$O27,'Initial Costs'!N$8,'Input - Initial'!$AT27)</f>
        <v>0</v>
      </c>
      <c r="O23" s="350">
        <f>SUMIF('Input - Initial'!$O27,'Initial Costs'!O$8,'Input - Initial'!$AT27)</f>
        <v>0</v>
      </c>
      <c r="P23" s="433">
        <f>SUMIF('Input - Initial'!$O27,'Initial Costs'!P$8,'Input - Initial'!$AT27)</f>
        <v>0</v>
      </c>
      <c r="Q23"/>
      <c r="R23"/>
    </row>
    <row r="24" spans="1:18" s="1" customFormat="1" ht="15" customHeight="1" x14ac:dyDescent="0.2">
      <c r="A24" s="986"/>
      <c r="B24"/>
      <c r="C24" s="435"/>
      <c r="D24" s="350" t="s">
        <v>28</v>
      </c>
      <c r="E24" s="350"/>
      <c r="F24" s="477">
        <f>SUM(G24:M24)</f>
        <v>0</v>
      </c>
      <c r="G24" s="350">
        <f>SUMIF('Input - Initial'!$AR28,'Initial Costs'!G$8,'Input - Initial'!$AT28)</f>
        <v>0</v>
      </c>
      <c r="H24" s="350">
        <f>SUMIF('Input - Initial'!$AR28,'Initial Costs'!H$8,'Input - Initial'!$AT28)</f>
        <v>0</v>
      </c>
      <c r="I24" s="350">
        <f>SUMIF('Input - Initial'!$AR28,'Initial Costs'!I$8,'Input - Initial'!$AT28)</f>
        <v>0</v>
      </c>
      <c r="J24" s="350">
        <f>SUMIF('Input - Initial'!$AR28,'Initial Costs'!J$8,'Input - Initial'!$AT28)</f>
        <v>0</v>
      </c>
      <c r="K24" s="350">
        <f>SUMIF('Input - Initial'!$AR28,'Initial Costs'!K$8,'Input - Initial'!$AT28)</f>
        <v>0</v>
      </c>
      <c r="L24" s="350">
        <f>SUMIF('Input - Initial'!$AR28,'Initial Costs'!L$8,'Input - Initial'!$AT28)</f>
        <v>0</v>
      </c>
      <c r="M24" s="433">
        <f>SUMIF('Input - Initial'!$AR28,'Initial Costs'!M$8,'Input - Initial'!$AT28)</f>
        <v>0</v>
      </c>
      <c r="N24" s="435">
        <f>ROUND(SUM(N9:N19)*vat_rate,0)</f>
        <v>0</v>
      </c>
      <c r="O24" s="350">
        <f>ROUND(SUM(O9:O19)*vat_rate,0)</f>
        <v>0</v>
      </c>
      <c r="P24" s="433">
        <f>ROUND(SUM(P9:P19)*vat_rate,0)</f>
        <v>0</v>
      </c>
      <c r="Q24"/>
      <c r="R24"/>
    </row>
    <row r="25" spans="1:18" s="1" customFormat="1" ht="15" customHeight="1" x14ac:dyDescent="0.2">
      <c r="A25" s="986"/>
      <c r="B25"/>
      <c r="C25" s="443"/>
      <c r="D25" s="444" t="s">
        <v>169</v>
      </c>
      <c r="E25" s="444"/>
      <c r="F25" s="478">
        <f t="shared" ref="F25:P25" si="2">SUM(F9:F24)</f>
        <v>0</v>
      </c>
      <c r="G25" s="444">
        <f t="shared" si="2"/>
        <v>0</v>
      </c>
      <c r="H25" s="444">
        <f t="shared" si="2"/>
        <v>0</v>
      </c>
      <c r="I25" s="444">
        <f t="shared" si="2"/>
        <v>0</v>
      </c>
      <c r="J25" s="444">
        <f t="shared" si="2"/>
        <v>0</v>
      </c>
      <c r="K25" s="444">
        <f t="shared" si="2"/>
        <v>0</v>
      </c>
      <c r="L25" s="444">
        <f t="shared" si="2"/>
        <v>0</v>
      </c>
      <c r="M25" s="445">
        <f t="shared" si="2"/>
        <v>0</v>
      </c>
      <c r="N25" s="443">
        <f t="shared" si="2"/>
        <v>0</v>
      </c>
      <c r="O25" s="444">
        <f t="shared" si="2"/>
        <v>0</v>
      </c>
      <c r="P25" s="445">
        <f t="shared" si="2"/>
        <v>0</v>
      </c>
      <c r="Q25"/>
      <c r="R25"/>
    </row>
    <row r="26" spans="1:18" s="1" customFormat="1" ht="12.75" x14ac:dyDescent="0.2">
      <c r="A26" s="986"/>
      <c r="B26"/>
      <c r="C26"/>
      <c r="D26"/>
      <c r="E26"/>
      <c r="F26"/>
      <c r="G26"/>
      <c r="H26"/>
      <c r="I26"/>
      <c r="J26"/>
      <c r="K26"/>
      <c r="L26"/>
      <c r="M26"/>
      <c r="N26"/>
      <c r="O26"/>
      <c r="P26"/>
      <c r="Q26"/>
      <c r="R26"/>
    </row>
    <row r="27" spans="1:18" s="1" customFormat="1" ht="12.75" x14ac:dyDescent="0.2">
      <c r="A27" s="986"/>
      <c r="B27"/>
      <c r="C27"/>
      <c r="D27"/>
      <c r="E27"/>
      <c r="F27"/>
      <c r="G27"/>
      <c r="H27"/>
      <c r="I27"/>
      <c r="J27"/>
      <c r="K27"/>
      <c r="L27"/>
      <c r="M27"/>
      <c r="N27"/>
      <c r="O27"/>
      <c r="P27"/>
      <c r="Q27"/>
      <c r="R27"/>
    </row>
    <row r="28" spans="1:18" s="1" customFormat="1" ht="12.75" x14ac:dyDescent="0.2">
      <c r="A28" s="986"/>
      <c r="B28"/>
      <c r="C28"/>
      <c r="D28"/>
      <c r="E28"/>
      <c r="F28"/>
      <c r="G28"/>
      <c r="H28"/>
      <c r="I28"/>
      <c r="J28"/>
      <c r="K28"/>
      <c r="L28"/>
      <c r="M28"/>
      <c r="N28"/>
      <c r="O28"/>
      <c r="P28"/>
      <c r="Q28"/>
      <c r="R28"/>
    </row>
    <row r="29" spans="1:18" s="1" customFormat="1" ht="12.75" x14ac:dyDescent="0.2">
      <c r="A29" s="986"/>
      <c r="B29"/>
      <c r="C29"/>
      <c r="D29"/>
      <c r="E29"/>
      <c r="F29"/>
      <c r="G29"/>
      <c r="H29"/>
      <c r="I29"/>
      <c r="J29"/>
      <c r="K29"/>
      <c r="L29"/>
      <c r="M29"/>
      <c r="N29"/>
      <c r="O29"/>
      <c r="P29"/>
      <c r="Q29"/>
      <c r="R29"/>
    </row>
    <row r="30" spans="1:18" s="1" customFormat="1" ht="12.75" x14ac:dyDescent="0.2">
      <c r="A30" s="986"/>
      <c r="B30"/>
      <c r="C30"/>
      <c r="D30"/>
      <c r="E30"/>
      <c r="F30"/>
      <c r="G30"/>
      <c r="H30"/>
      <c r="I30"/>
      <c r="J30"/>
      <c r="K30"/>
      <c r="L30"/>
      <c r="M30"/>
      <c r="N30"/>
      <c r="O30"/>
      <c r="P30"/>
      <c r="Q30"/>
      <c r="R30"/>
    </row>
    <row r="31" spans="1:18" s="1" customFormat="1" ht="12.75" x14ac:dyDescent="0.2">
      <c r="A31" s="986"/>
      <c r="B31"/>
      <c r="C31"/>
      <c r="D31"/>
      <c r="E31"/>
      <c r="F31"/>
      <c r="G31"/>
      <c r="H31"/>
      <c r="I31"/>
      <c r="J31"/>
      <c r="K31"/>
      <c r="L31"/>
      <c r="M31"/>
      <c r="N31"/>
      <c r="O31"/>
      <c r="P31"/>
      <c r="Q31"/>
      <c r="R31"/>
    </row>
    <row r="32" spans="1:18" s="1" customFormat="1" ht="12.75" x14ac:dyDescent="0.2">
      <c r="A32" s="986"/>
      <c r="B32"/>
      <c r="C32"/>
      <c r="D32"/>
      <c r="E32"/>
      <c r="F32"/>
      <c r="G32"/>
      <c r="H32"/>
      <c r="I32"/>
      <c r="J32"/>
      <c r="K32"/>
      <c r="L32"/>
      <c r="M32"/>
      <c r="N32"/>
      <c r="O32"/>
      <c r="P32"/>
      <c r="Q32"/>
      <c r="R32"/>
    </row>
    <row r="33" spans="1:18" s="1" customFormat="1" ht="12.75" x14ac:dyDescent="0.2">
      <c r="A33" s="986"/>
      <c r="B33"/>
      <c r="C33"/>
      <c r="D33"/>
      <c r="E33"/>
      <c r="F33"/>
      <c r="G33"/>
      <c r="H33"/>
      <c r="I33"/>
      <c r="J33"/>
      <c r="K33"/>
      <c r="L33"/>
      <c r="M33"/>
      <c r="N33"/>
      <c r="O33"/>
      <c r="P33"/>
      <c r="Q33"/>
      <c r="R33"/>
    </row>
    <row r="34" spans="1:18" s="1" customFormat="1" ht="12.75" x14ac:dyDescent="0.2">
      <c r="A34" s="986"/>
      <c r="B34"/>
      <c r="C34"/>
      <c r="D34"/>
      <c r="E34"/>
      <c r="F34"/>
      <c r="G34"/>
      <c r="H34"/>
      <c r="I34"/>
      <c r="J34"/>
      <c r="K34"/>
      <c r="L34"/>
      <c r="M34"/>
      <c r="N34"/>
      <c r="O34"/>
      <c r="P34"/>
      <c r="Q34"/>
      <c r="R34"/>
    </row>
    <row r="35" spans="1:18" s="1" customFormat="1" ht="12.75" x14ac:dyDescent="0.2">
      <c r="A35" s="986"/>
      <c r="B35"/>
      <c r="C35"/>
      <c r="D35"/>
      <c r="E35"/>
      <c r="F35"/>
      <c r="G35"/>
      <c r="H35"/>
      <c r="I35"/>
      <c r="J35"/>
      <c r="K35"/>
      <c r="L35"/>
      <c r="M35"/>
      <c r="N35"/>
      <c r="O35"/>
      <c r="P35"/>
      <c r="Q35"/>
      <c r="R35"/>
    </row>
    <row r="36" spans="1:18" s="1" customFormat="1" ht="12.75" x14ac:dyDescent="0.2">
      <c r="A36" s="986"/>
      <c r="B36"/>
      <c r="C36"/>
      <c r="D36"/>
      <c r="E36"/>
      <c r="F36"/>
      <c r="G36"/>
      <c r="H36"/>
      <c r="I36"/>
      <c r="J36"/>
      <c r="K36"/>
      <c r="L36"/>
      <c r="M36"/>
      <c r="N36"/>
      <c r="O36"/>
      <c r="P36"/>
      <c r="Q36"/>
      <c r="R36"/>
    </row>
    <row r="37" spans="1:18" s="1" customFormat="1" ht="12.75" x14ac:dyDescent="0.2">
      <c r="A37" s="986"/>
      <c r="B37"/>
      <c r="C37"/>
      <c r="D37"/>
      <c r="E37"/>
      <c r="F37"/>
      <c r="G37"/>
      <c r="H37"/>
      <c r="I37"/>
      <c r="J37"/>
      <c r="K37"/>
      <c r="L37"/>
      <c r="M37"/>
      <c r="N37"/>
      <c r="O37"/>
      <c r="P37"/>
      <c r="Q37"/>
      <c r="R37"/>
    </row>
    <row r="38" spans="1:18" s="1" customFormat="1" ht="12.75" hidden="1" x14ac:dyDescent="0.2">
      <c r="A38" s="986"/>
      <c r="B38"/>
      <c r="C38"/>
      <c r="D38"/>
      <c r="E38"/>
      <c r="F38"/>
      <c r="G38"/>
      <c r="H38"/>
      <c r="I38"/>
      <c r="J38"/>
      <c r="K38"/>
      <c r="L38"/>
      <c r="M38"/>
      <c r="N38"/>
      <c r="O38"/>
      <c r="P38"/>
      <c r="Q38"/>
      <c r="R38"/>
    </row>
    <row r="39" spans="1:18" s="1" customFormat="1" ht="12.75" hidden="1" x14ac:dyDescent="0.2">
      <c r="A39" s="986"/>
      <c r="B39"/>
      <c r="C39"/>
      <c r="D39"/>
      <c r="E39"/>
      <c r="F39"/>
      <c r="G39"/>
      <c r="H39"/>
      <c r="I39"/>
      <c r="J39"/>
      <c r="K39"/>
      <c r="L39"/>
      <c r="M39"/>
      <c r="N39"/>
      <c r="O39"/>
      <c r="P39"/>
      <c r="Q39"/>
      <c r="R39"/>
    </row>
    <row r="40" spans="1:18" s="1" customFormat="1" ht="12.75" hidden="1" x14ac:dyDescent="0.2">
      <c r="A40" s="986"/>
      <c r="B40"/>
      <c r="C40"/>
      <c r="D40"/>
      <c r="E40"/>
      <c r="F40"/>
      <c r="G40"/>
      <c r="H40"/>
      <c r="I40"/>
      <c r="J40"/>
      <c r="K40"/>
      <c r="L40"/>
      <c r="M40"/>
      <c r="N40"/>
      <c r="O40"/>
      <c r="P40"/>
      <c r="Q40"/>
      <c r="R40"/>
    </row>
    <row r="41" spans="1:18" s="1" customFormat="1" ht="12.75" hidden="1" x14ac:dyDescent="0.2">
      <c r="A41" s="986"/>
      <c r="B41"/>
      <c r="C41"/>
      <c r="D41"/>
      <c r="E41"/>
      <c r="F41"/>
      <c r="G41"/>
      <c r="H41"/>
      <c r="I41"/>
      <c r="J41"/>
      <c r="K41"/>
      <c r="L41"/>
      <c r="M41"/>
      <c r="N41"/>
      <c r="O41"/>
      <c r="P41"/>
      <c r="Q41"/>
      <c r="R41"/>
    </row>
    <row r="42" spans="1:18" ht="14.1" hidden="1" customHeight="1" x14ac:dyDescent="0.2">
      <c r="A42" s="986"/>
    </row>
    <row r="43" spans="1:18" ht="14.1" hidden="1" customHeight="1" x14ac:dyDescent="0.2">
      <c r="A43" s="986"/>
    </row>
    <row r="44" spans="1:18" ht="14.1" hidden="1" customHeight="1" x14ac:dyDescent="0.2">
      <c r="A44" s="986"/>
    </row>
    <row r="45" spans="1:18" ht="14.1" hidden="1" customHeight="1" x14ac:dyDescent="0.2">
      <c r="A45" s="986"/>
    </row>
    <row r="46" spans="1:18" ht="14.1" hidden="1" customHeight="1" x14ac:dyDescent="0.2">
      <c r="A46" s="997"/>
    </row>
    <row r="47" spans="1:18" ht="14.1" hidden="1" customHeight="1" x14ac:dyDescent="0.2">
      <c r="A47" s="997"/>
    </row>
    <row r="48" spans="1:18" ht="14.1" hidden="1" customHeight="1" x14ac:dyDescent="0.2">
      <c r="A48" s="997"/>
    </row>
    <row r="49" spans="1:1" ht="14.1" hidden="1" customHeight="1" x14ac:dyDescent="0.2">
      <c r="A49" s="997"/>
    </row>
    <row r="50" spans="1:1" ht="14.1" hidden="1" customHeight="1" x14ac:dyDescent="0.2">
      <c r="A50" s="997"/>
    </row>
    <row r="51" spans="1:1" ht="14.1" hidden="1" customHeight="1" x14ac:dyDescent="0.2">
      <c r="A51" s="997"/>
    </row>
    <row r="52" spans="1:1" ht="14.1" hidden="1" customHeight="1" x14ac:dyDescent="0.2">
      <c r="A52" s="997"/>
    </row>
    <row r="53" spans="1:1" ht="14.1" hidden="1" customHeight="1" x14ac:dyDescent="0.2">
      <c r="A53" s="997"/>
    </row>
  </sheetData>
  <mergeCells count="2">
    <mergeCell ref="F1:H2"/>
    <mergeCell ref="F4:K5"/>
  </mergeCells>
  <phoneticPr fontId="7" type="noConversion"/>
  <conditionalFormatting sqref="F4">
    <cfRule type="expression" dxfId="38" priority="1">
      <formula>StoreStatus=1</formula>
    </cfRule>
  </conditionalFormatting>
  <printOptions horizontalCentered="1" gridLines="1"/>
  <pageMargins left="0.70866141732283472"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indexed="18"/>
  </sheetPr>
  <dimension ref="A1:O70"/>
  <sheetViews>
    <sheetView topLeftCell="A4" zoomScaleNormal="100" workbookViewId="0">
      <selection activeCell="C2" sqref="C2"/>
    </sheetView>
  </sheetViews>
  <sheetFormatPr defaultColWidth="0" defaultRowHeight="12.75" zeroHeight="1" x14ac:dyDescent="0.2"/>
  <cols>
    <col min="1" max="1" width="15.5703125" customWidth="1"/>
    <col min="2" max="2" width="0.85546875" customWidth="1"/>
    <col min="3" max="3" width="25.5703125" customWidth="1"/>
    <col min="4" max="4" width="10.5703125" customWidth="1"/>
    <col min="5" max="7" width="8.5703125" customWidth="1"/>
    <col min="8" max="8" width="10.5703125" customWidth="1"/>
    <col min="9" max="9" width="7.5703125" hidden="1" customWidth="1"/>
    <col min="10" max="10" width="7.85546875" hidden="1" customWidth="1"/>
    <col min="11" max="11" width="1.5703125" hidden="1" customWidth="1"/>
    <col min="12" max="14" width="8.5703125" style="395" hidden="1" customWidth="1"/>
    <col min="15" max="15" width="10.5703125" style="395" hidden="1" customWidth="1"/>
    <col min="16" max="16384" width="9" style="395" hidden="1"/>
  </cols>
  <sheetData>
    <row r="1" spans="1:15" ht="15" customHeight="1" thickBot="1" x14ac:dyDescent="0.25">
      <c r="A1" s="1012" t="s">
        <v>283</v>
      </c>
      <c r="B1" s="567"/>
      <c r="C1" s="349" t="str">
        <f>"Financial Forecasts for "&amp;mtype&amp;" P&amp;S Store"</f>
        <v>Financial Forecasts for Metro P&amp;S Store</v>
      </c>
      <c r="D1" s="349"/>
      <c r="E1" s="1047" t="str">
        <f>TandCmessage</f>
        <v xml:space="preserve"> ! Please agree to the terms and conditions on the Terms sheet</v>
      </c>
      <c r="F1" s="1047"/>
      <c r="G1" s="1047"/>
      <c r="H1" s="349"/>
      <c r="I1" s="354"/>
      <c r="J1" s="37" t="str">
        <f>"Currency: "&amp;'Input - Store'!$H$6</f>
        <v>Currency: GBP</v>
      </c>
      <c r="K1" s="349"/>
      <c r="L1" s="349"/>
      <c r="M1" s="349"/>
      <c r="N1" s="349"/>
      <c r="O1" s="349"/>
    </row>
    <row r="2" spans="1:15" ht="15" customHeight="1" x14ac:dyDescent="0.2">
      <c r="A2" s="985"/>
      <c r="B2" s="1011"/>
      <c r="C2" s="393" t="str">
        <f>"Store: "&amp;StoreName</f>
        <v xml:space="preserve">Store: </v>
      </c>
      <c r="D2" s="349"/>
      <c r="E2" s="1047"/>
      <c r="F2" s="1047"/>
      <c r="G2" s="1047"/>
      <c r="H2" s="349"/>
      <c r="I2" s="349"/>
      <c r="J2" s="364"/>
      <c r="K2" s="349"/>
      <c r="L2" s="349"/>
      <c r="M2" s="349"/>
      <c r="N2" s="349"/>
      <c r="O2" s="349"/>
    </row>
    <row r="3" spans="1:15" ht="15" customHeight="1" x14ac:dyDescent="0.2">
      <c r="A3" s="990" t="s">
        <v>350</v>
      </c>
      <c r="B3" s="1"/>
      <c r="C3" s="349" t="str">
        <f>"Prepared by: "&amp;Preparer</f>
        <v xml:space="preserve">Prepared by: </v>
      </c>
      <c r="D3" s="349"/>
      <c r="E3" s="349"/>
      <c r="F3" s="349"/>
      <c r="G3" s="349"/>
      <c r="H3" s="349"/>
      <c r="I3" s="349"/>
      <c r="J3" s="349"/>
      <c r="K3" s="349"/>
      <c r="L3" s="349"/>
      <c r="M3" s="349"/>
      <c r="N3" s="349"/>
      <c r="O3" s="349"/>
    </row>
    <row r="4" spans="1:15" ht="15" customHeight="1" x14ac:dyDescent="0.25">
      <c r="A4" s="991" t="s">
        <v>351</v>
      </c>
      <c r="B4" s="1"/>
      <c r="C4" s="600" t="s">
        <v>216</v>
      </c>
      <c r="D4" s="349"/>
      <c r="E4" s="349"/>
      <c r="F4" s="349"/>
      <c r="G4" s="349"/>
      <c r="H4" s="349"/>
      <c r="I4" s="349"/>
      <c r="J4" s="349"/>
      <c r="K4" s="349"/>
      <c r="L4" s="349"/>
      <c r="M4" s="349"/>
      <c r="N4" s="349"/>
      <c r="O4" s="349"/>
    </row>
    <row r="5" spans="1:15" ht="15" customHeight="1" x14ac:dyDescent="0.25">
      <c r="A5" s="991" t="s">
        <v>255</v>
      </c>
      <c r="B5" s="1"/>
      <c r="C5" s="529"/>
      <c r="D5" s="349"/>
      <c r="E5" s="349"/>
      <c r="F5" s="349"/>
      <c r="G5" s="349"/>
      <c r="H5" s="349"/>
      <c r="I5" s="349"/>
      <c r="J5" s="349"/>
      <c r="K5" s="349"/>
      <c r="L5" s="349"/>
      <c r="M5" s="349"/>
      <c r="N5" s="349"/>
      <c r="O5" s="349"/>
    </row>
    <row r="6" spans="1:15" ht="15" customHeight="1" x14ac:dyDescent="0.2">
      <c r="A6" s="991" t="s">
        <v>352</v>
      </c>
      <c r="B6" s="1"/>
      <c r="C6" s="537"/>
      <c r="D6" s="538" t="s">
        <v>185</v>
      </c>
      <c r="E6" s="538">
        <v>1</v>
      </c>
      <c r="F6" s="538">
        <v>2</v>
      </c>
      <c r="G6" s="538">
        <v>3</v>
      </c>
      <c r="H6" s="395"/>
      <c r="I6" s="395"/>
      <c r="J6" s="395"/>
      <c r="K6" s="349"/>
      <c r="L6" s="349"/>
      <c r="M6" s="349"/>
      <c r="N6" s="349"/>
      <c r="O6" s="349"/>
    </row>
    <row r="7" spans="1:15" ht="15" customHeight="1" x14ac:dyDescent="0.2">
      <c r="A7" s="991" t="s">
        <v>58</v>
      </c>
      <c r="B7" s="1"/>
      <c r="C7" s="530" t="s">
        <v>215</v>
      </c>
      <c r="D7" s="402"/>
      <c r="E7" s="401"/>
      <c r="F7" s="401"/>
      <c r="G7" s="359"/>
      <c r="H7" s="395"/>
      <c r="I7" s="395"/>
      <c r="J7" s="395"/>
      <c r="K7" s="349"/>
      <c r="L7" s="349"/>
      <c r="M7" s="349"/>
      <c r="N7" s="349"/>
      <c r="O7" s="349"/>
    </row>
    <row r="8" spans="1:15" ht="15" customHeight="1" x14ac:dyDescent="0.2">
      <c r="A8" s="992" t="s">
        <v>353</v>
      </c>
      <c r="B8" s="1"/>
      <c r="C8" s="531" t="s">
        <v>214</v>
      </c>
      <c r="D8" s="402"/>
      <c r="E8" s="401"/>
      <c r="F8" s="401"/>
      <c r="G8" s="359"/>
      <c r="H8" s="395"/>
      <c r="I8" s="395"/>
      <c r="J8" s="395"/>
      <c r="K8" s="349"/>
      <c r="L8" s="349"/>
      <c r="M8" s="349"/>
      <c r="N8" s="349"/>
      <c r="O8" s="349"/>
    </row>
    <row r="9" spans="1:15" ht="15" customHeight="1" thickBot="1" x14ac:dyDescent="0.25">
      <c r="A9" s="986"/>
      <c r="B9" s="1"/>
      <c r="C9" s="532" t="s">
        <v>187</v>
      </c>
      <c r="D9" s="402">
        <f>IF(TermsAgreed=FALSE,0,'Initial Costs'!J25+IF(StoreStatus=1,'Input - Finance'!O17,0))</f>
        <v>0</v>
      </c>
      <c r="E9" s="401">
        <f>IF(TermsAgreed=FALSE,0,Capex!F12)</f>
        <v>0</v>
      </c>
      <c r="F9" s="401">
        <f>IF(TermsAgreed=FALSE,0,Capex!G12)</f>
        <v>0</v>
      </c>
      <c r="G9" s="359">
        <f>IF(TermsAgreed=FALSE,0,Capex!H12)</f>
        <v>0</v>
      </c>
      <c r="H9" s="395"/>
      <c r="I9" s="395"/>
      <c r="J9" s="395"/>
      <c r="K9" s="349"/>
      <c r="L9" s="349"/>
      <c r="M9" s="349"/>
      <c r="N9" s="349"/>
      <c r="O9" s="349"/>
    </row>
    <row r="10" spans="1:15" ht="15" customHeight="1" x14ac:dyDescent="0.2">
      <c r="A10" s="1005" t="s">
        <v>354</v>
      </c>
      <c r="B10" s="1"/>
      <c r="C10" s="532" t="s">
        <v>188</v>
      </c>
      <c r="D10" s="402">
        <f>IF(TermsAgreed=FALSE,0,'Initial Costs'!H25+IF(StoreStatus=1,'Input - Finance'!O18,0))</f>
        <v>0</v>
      </c>
      <c r="E10" s="401">
        <f>IF(TermsAgreed=FALSE,0,Capex!F17)</f>
        <v>0</v>
      </c>
      <c r="F10" s="401">
        <f>IF(TermsAgreed=FALSE,0,Capex!G17)</f>
        <v>0</v>
      </c>
      <c r="G10" s="359">
        <f>IF(TermsAgreed=FALSE,0,Capex!H17)</f>
        <v>0</v>
      </c>
      <c r="H10" s="395"/>
      <c r="I10" s="395"/>
      <c r="J10" s="395"/>
      <c r="K10" s="349"/>
      <c r="L10" s="349"/>
      <c r="M10" s="349"/>
      <c r="N10" s="349"/>
      <c r="O10" s="349"/>
    </row>
    <row r="11" spans="1:15" ht="15" customHeight="1" x14ac:dyDescent="0.2">
      <c r="A11" s="1007" t="s">
        <v>255</v>
      </c>
      <c r="B11" s="1"/>
      <c r="C11" s="532" t="s">
        <v>165</v>
      </c>
      <c r="D11" s="402">
        <f>IF(TermsAgreed=FALSE,0,'Initial Costs'!I25+IF(StoreStatus=1,'Input - Finance'!O19,0))</f>
        <v>0</v>
      </c>
      <c r="E11" s="401">
        <f>IF(TermsAgreed=FALSE,0,Capex!F22)</f>
        <v>0</v>
      </c>
      <c r="F11" s="401">
        <f>IF(TermsAgreed=FALSE,0,Capex!G22)</f>
        <v>0</v>
      </c>
      <c r="G11" s="359">
        <f>IF(TermsAgreed=FALSE,0,Capex!H22)</f>
        <v>0</v>
      </c>
      <c r="H11" s="395"/>
      <c r="I11" s="395"/>
      <c r="J11" s="395"/>
      <c r="K11" s="349"/>
      <c r="L11" s="349"/>
      <c r="M11" s="349"/>
      <c r="N11" s="349"/>
      <c r="O11" s="349"/>
    </row>
    <row r="12" spans="1:15" s="396" customFormat="1" ht="15" customHeight="1" x14ac:dyDescent="0.2">
      <c r="A12" s="1006" t="s">
        <v>216</v>
      </c>
      <c r="B12" s="2"/>
      <c r="C12" s="533"/>
      <c r="D12" s="413">
        <f>SUM(D9:D11)</f>
        <v>0</v>
      </c>
      <c r="E12" s="412">
        <f>SUM(E9:E11)</f>
        <v>0</v>
      </c>
      <c r="F12" s="412">
        <f>SUM(F9:F11)</f>
        <v>0</v>
      </c>
      <c r="G12" s="411">
        <f>SUM(G9:G11)</f>
        <v>0</v>
      </c>
      <c r="K12" s="397"/>
      <c r="L12" s="397"/>
      <c r="M12" s="397"/>
      <c r="N12" s="397"/>
      <c r="O12" s="397"/>
    </row>
    <row r="13" spans="1:15" s="396" customFormat="1" ht="15" customHeight="1" x14ac:dyDescent="0.2">
      <c r="A13" s="1007" t="s">
        <v>355</v>
      </c>
      <c r="B13" s="2"/>
      <c r="C13" s="534" t="s">
        <v>10</v>
      </c>
      <c r="D13" s="407"/>
      <c r="E13" s="406">
        <f>IF(TermsAgreed=FALSE,0,Capex!J28)</f>
        <v>0</v>
      </c>
      <c r="F13" s="406">
        <f>IF(TermsAgreed=FALSE,0,Capex!K28)</f>
        <v>0</v>
      </c>
      <c r="G13" s="405">
        <f>IF(TermsAgreed=FALSE,0,Capex!L28)</f>
        <v>0</v>
      </c>
      <c r="K13" s="397"/>
      <c r="L13" s="397"/>
      <c r="M13" s="397"/>
      <c r="N13" s="397"/>
      <c r="O13" s="397"/>
    </row>
    <row r="14" spans="1:15" s="396" customFormat="1" ht="15" customHeight="1" x14ac:dyDescent="0.2">
      <c r="A14" s="1007" t="s">
        <v>356</v>
      </c>
      <c r="B14" s="2"/>
      <c r="C14" s="534" t="s">
        <v>213</v>
      </c>
      <c r="D14" s="410">
        <f>D12-D13</f>
        <v>0</v>
      </c>
      <c r="E14" s="409">
        <f>E12-E13</f>
        <v>0</v>
      </c>
      <c r="F14" s="409">
        <f>F12-F13</f>
        <v>0</v>
      </c>
      <c r="G14" s="408">
        <f>G12-G13</f>
        <v>0</v>
      </c>
      <c r="K14" s="397"/>
      <c r="L14" s="397"/>
      <c r="M14" s="397"/>
      <c r="N14" s="397"/>
      <c r="O14" s="397"/>
    </row>
    <row r="15" spans="1:15" ht="15" customHeight="1" x14ac:dyDescent="0.2">
      <c r="A15" s="1007" t="s">
        <v>357</v>
      </c>
      <c r="B15" s="1"/>
      <c r="C15" s="530" t="s">
        <v>212</v>
      </c>
      <c r="D15" s="402"/>
      <c r="E15" s="401"/>
      <c r="F15" s="401"/>
      <c r="G15" s="359"/>
      <c r="H15" s="349"/>
      <c r="I15" s="349"/>
      <c r="J15" s="349"/>
      <c r="K15" s="349"/>
      <c r="L15" s="349"/>
      <c r="M15" s="349"/>
      <c r="N15" s="349"/>
      <c r="O15" s="349"/>
    </row>
    <row r="16" spans="1:15" ht="15" customHeight="1" x14ac:dyDescent="0.2">
      <c r="A16" s="1007" t="s">
        <v>358</v>
      </c>
      <c r="B16" s="1"/>
      <c r="C16" s="531" t="s">
        <v>211</v>
      </c>
      <c r="D16" s="402">
        <f>IF(TermsAgreed=FALSE,0,'Initial Costs'!K25)</f>
        <v>0</v>
      </c>
      <c r="E16" s="401">
        <f>+D16</f>
        <v>0</v>
      </c>
      <c r="F16" s="401">
        <f>+E16</f>
        <v>0</v>
      </c>
      <c r="G16" s="359">
        <f>+F16</f>
        <v>0</v>
      </c>
      <c r="H16" s="349"/>
      <c r="I16" s="349"/>
      <c r="J16" s="349"/>
      <c r="K16" s="349"/>
      <c r="L16" s="349"/>
      <c r="M16" s="349"/>
      <c r="N16" s="349"/>
      <c r="O16" s="349"/>
    </row>
    <row r="17" spans="1:15" ht="15" customHeight="1" thickBot="1" x14ac:dyDescent="0.25">
      <c r="A17" s="1008" t="s">
        <v>5</v>
      </c>
      <c r="B17" s="1"/>
      <c r="C17" s="531" t="s">
        <v>191</v>
      </c>
      <c r="D17" s="402">
        <f>IF(TermsAgreed=FALSE,0,D51)</f>
        <v>0</v>
      </c>
      <c r="E17" s="401">
        <f>IF(TermsAgreed=FALSE,0,E51)</f>
        <v>0</v>
      </c>
      <c r="F17" s="401">
        <f>IF(TermsAgreed=FALSE,0,F51)</f>
        <v>0</v>
      </c>
      <c r="G17" s="359">
        <f>IF(TermsAgreed=FALSE,0,G51)</f>
        <v>0</v>
      </c>
      <c r="H17" s="349"/>
      <c r="I17" s="349"/>
      <c r="J17" s="349"/>
      <c r="K17" s="349"/>
      <c r="L17" s="349"/>
      <c r="M17" s="349"/>
      <c r="N17" s="349"/>
      <c r="O17" s="349"/>
    </row>
    <row r="18" spans="1:15" ht="15" customHeight="1" x14ac:dyDescent="0.2">
      <c r="A18" s="987"/>
      <c r="B18" s="1"/>
      <c r="C18" s="531" t="s">
        <v>210</v>
      </c>
      <c r="D18" s="402">
        <f>IF(TermsAgreed=FALSE,0,IF('Cash Flow Summary'!H43&gt;0,'Cash Flow Summary'!H43,0))</f>
        <v>0</v>
      </c>
      <c r="E18" s="401">
        <f>IF(TermsAgreed=FALSE,0,IF('Cash Flow Summary'!I43&gt;0,'Cash Flow Summary'!I43,0))</f>
        <v>0</v>
      </c>
      <c r="F18" s="401">
        <f>IF(TermsAgreed=FALSE,0,IF('Cash Flow Summary'!J43&gt;0,'Cash Flow Summary'!J43,0))</f>
        <v>0</v>
      </c>
      <c r="G18" s="359">
        <f>IF(TermsAgreed=FALSE,0,IF('Cash Flow Summary'!K43&gt;0,'Cash Flow Summary'!K43,0))</f>
        <v>0</v>
      </c>
      <c r="H18" s="349"/>
      <c r="I18" s="349"/>
      <c r="J18" s="349"/>
      <c r="K18" s="349"/>
      <c r="L18" s="349"/>
      <c r="M18" s="349"/>
      <c r="N18" s="349"/>
      <c r="O18" s="349"/>
    </row>
    <row r="19" spans="1:15" s="396" customFormat="1" ht="15" customHeight="1" x14ac:dyDescent="0.2">
      <c r="A19" s="987"/>
      <c r="B19" s="2"/>
      <c r="C19" s="533"/>
      <c r="D19" s="413">
        <f>SUM(D16:D18)</f>
        <v>0</v>
      </c>
      <c r="E19" s="412">
        <f>SUM(E16:E18)</f>
        <v>0</v>
      </c>
      <c r="F19" s="412">
        <f>SUM(F16:F18)</f>
        <v>0</v>
      </c>
      <c r="G19" s="411">
        <f>SUM(G16:G18)</f>
        <v>0</v>
      </c>
      <c r="H19" s="397"/>
      <c r="I19" s="397"/>
      <c r="J19" s="397"/>
      <c r="K19" s="397"/>
      <c r="L19" s="397"/>
      <c r="M19" s="397"/>
      <c r="N19" s="397"/>
      <c r="O19" s="397"/>
    </row>
    <row r="20" spans="1:15" ht="15" customHeight="1" x14ac:dyDescent="0.2">
      <c r="A20" s="987"/>
      <c r="B20" s="1"/>
      <c r="C20" s="530" t="s">
        <v>209</v>
      </c>
      <c r="D20" s="402"/>
      <c r="E20" s="401"/>
      <c r="F20" s="401"/>
      <c r="G20" s="359"/>
      <c r="H20" s="349"/>
      <c r="I20" s="349"/>
      <c r="J20" s="349"/>
      <c r="K20" s="349"/>
      <c r="L20" s="349"/>
      <c r="M20" s="349"/>
      <c r="N20" s="349"/>
      <c r="O20" s="349"/>
    </row>
    <row r="21" spans="1:15" ht="15" customHeight="1" x14ac:dyDescent="0.2">
      <c r="A21" s="986"/>
      <c r="B21" s="1"/>
      <c r="C21" s="531" t="s">
        <v>208</v>
      </c>
      <c r="D21" s="402">
        <f>IF(TermsAgreed=FALSE,0,IF('Cash Flow Summary'!H43&lt;0,-'Cash Flow Summary'!H43,0))</f>
        <v>0</v>
      </c>
      <c r="E21" s="401">
        <f>IF(TermsAgreed=FALSE,0,IF('Cash Flow Summary'!I43&lt;0,-'Cash Flow Summary'!I43,0))</f>
        <v>0</v>
      </c>
      <c r="F21" s="401">
        <f>IF(TermsAgreed=FALSE,0,IF('Cash Flow Summary'!J43&lt;0,-'Cash Flow Summary'!J43,0))</f>
        <v>0</v>
      </c>
      <c r="G21" s="359">
        <f>IF(TermsAgreed=FALSE,0,IF('Cash Flow Summary'!K43&lt;0,-'Cash Flow Summary'!K43,0))</f>
        <v>0</v>
      </c>
      <c r="H21" s="349"/>
      <c r="I21" s="349"/>
      <c r="J21" s="349"/>
      <c r="K21" s="349"/>
      <c r="L21" s="349"/>
      <c r="M21" s="349"/>
      <c r="N21" s="349"/>
      <c r="O21" s="349"/>
    </row>
    <row r="22" spans="1:15" ht="15" customHeight="1" x14ac:dyDescent="0.2">
      <c r="A22" s="986"/>
      <c r="B22" s="1"/>
      <c r="C22" s="531" t="s">
        <v>207</v>
      </c>
      <c r="D22" s="402">
        <f>IF(TermsAgreed=FALSE,0,'Input - Finance'!G8)</f>
        <v>0</v>
      </c>
      <c r="E22" s="401">
        <f>IF(TermsAgreed=FALSE,0,Loans!W24)</f>
        <v>0</v>
      </c>
      <c r="F22" s="401">
        <f>IF(TermsAgreed=FALSE,0,Loans!W36)</f>
        <v>0</v>
      </c>
      <c r="G22" s="359">
        <f>IF(TermsAgreed=FALSE,0,Loans!W48)</f>
        <v>0</v>
      </c>
      <c r="H22" s="349"/>
      <c r="I22" s="349"/>
      <c r="J22" s="349"/>
      <c r="K22" s="349"/>
      <c r="L22" s="349"/>
      <c r="M22" s="349"/>
      <c r="N22" s="349"/>
      <c r="O22" s="349"/>
    </row>
    <row r="23" spans="1:15" ht="15" customHeight="1" x14ac:dyDescent="0.2">
      <c r="A23" s="986"/>
      <c r="B23" s="1"/>
      <c r="C23" s="531" t="s">
        <v>192</v>
      </c>
      <c r="D23" s="404"/>
      <c r="E23" s="403">
        <f>IF(TermsAgreed=FALSE,0,E59)</f>
        <v>0</v>
      </c>
      <c r="F23" s="403">
        <f>IF(TermsAgreed=FALSE,0,F59)</f>
        <v>0</v>
      </c>
      <c r="G23" s="355">
        <f>IF(TermsAgreed=FALSE,0,G59)</f>
        <v>0</v>
      </c>
      <c r="H23" s="349"/>
      <c r="I23" s="349"/>
      <c r="J23" s="349"/>
      <c r="K23" s="349"/>
      <c r="L23" s="349"/>
      <c r="M23" s="349"/>
      <c r="N23" s="349"/>
      <c r="O23" s="349"/>
    </row>
    <row r="24" spans="1:15" ht="15" customHeight="1" x14ac:dyDescent="0.2">
      <c r="A24" s="986"/>
      <c r="B24" s="1"/>
      <c r="C24" s="530"/>
      <c r="D24" s="402">
        <f>SUM(D21:D23)</f>
        <v>0</v>
      </c>
      <c r="E24" s="401">
        <f>SUM(E21:E23)</f>
        <v>0</v>
      </c>
      <c r="F24" s="401">
        <f>SUM(F21:F23)</f>
        <v>0</v>
      </c>
      <c r="G24" s="359">
        <f>SUM(G21:G23)</f>
        <v>0</v>
      </c>
      <c r="H24" s="349"/>
      <c r="I24" s="349"/>
      <c r="J24" s="349"/>
      <c r="K24" s="349"/>
      <c r="L24" s="349"/>
      <c r="M24" s="349"/>
      <c r="N24" s="349"/>
      <c r="O24" s="349"/>
    </row>
    <row r="25" spans="1:15" s="396" customFormat="1" ht="15" customHeight="1" thickBot="1" x14ac:dyDescent="0.25">
      <c r="A25" s="986"/>
      <c r="B25" s="2"/>
      <c r="C25" s="533" t="s">
        <v>206</v>
      </c>
      <c r="D25" s="400">
        <f>D14+D19-D24</f>
        <v>0</v>
      </c>
      <c r="E25" s="399">
        <f>E14+E19-E24</f>
        <v>0</v>
      </c>
      <c r="F25" s="399">
        <f>F14+F19-F24</f>
        <v>0</v>
      </c>
      <c r="G25" s="398">
        <f>G14+G19-G24</f>
        <v>0</v>
      </c>
      <c r="H25" s="397"/>
      <c r="I25" s="397"/>
      <c r="J25" s="397"/>
      <c r="K25" s="397"/>
      <c r="L25" s="397"/>
      <c r="M25" s="397"/>
      <c r="N25" s="397"/>
      <c r="O25" s="397"/>
    </row>
    <row r="26" spans="1:15" ht="14.1" customHeight="1" thickTop="1" x14ac:dyDescent="0.2">
      <c r="A26" s="986"/>
      <c r="B26" s="1"/>
      <c r="C26" s="530" t="s">
        <v>205</v>
      </c>
      <c r="D26" s="402"/>
      <c r="E26" s="401"/>
      <c r="F26" s="401"/>
      <c r="G26" s="359"/>
      <c r="H26" s="349"/>
      <c r="I26" s="349"/>
      <c r="J26" s="349"/>
      <c r="K26" s="349"/>
      <c r="L26" s="349"/>
      <c r="M26" s="349"/>
      <c r="N26" s="349"/>
      <c r="O26" s="349"/>
    </row>
    <row r="27" spans="1:15" ht="14.1" customHeight="1" x14ac:dyDescent="0.2">
      <c r="A27" s="986"/>
      <c r="B27" s="1"/>
      <c r="C27" s="531" t="s">
        <v>204</v>
      </c>
      <c r="D27" s="402">
        <f>IF(TermsAgreed=FALSE,0,'Input - Finance'!G7)</f>
        <v>0</v>
      </c>
      <c r="E27" s="401">
        <f>+D27</f>
        <v>0</v>
      </c>
      <c r="F27" s="401">
        <f>+E27</f>
        <v>0</v>
      </c>
      <c r="G27" s="359">
        <f>+F27</f>
        <v>0</v>
      </c>
      <c r="H27" s="349"/>
      <c r="I27" s="349"/>
      <c r="J27" s="349"/>
      <c r="K27" s="349"/>
      <c r="L27" s="349"/>
      <c r="M27" s="349"/>
      <c r="N27" s="349"/>
      <c r="O27" s="349"/>
    </row>
    <row r="28" spans="1:15" ht="14.1" customHeight="1" x14ac:dyDescent="0.2">
      <c r="A28" s="986"/>
      <c r="B28" s="1"/>
      <c r="C28" s="531" t="s">
        <v>203</v>
      </c>
      <c r="D28" s="402">
        <f>D25-D27</f>
        <v>0</v>
      </c>
      <c r="E28" s="401">
        <f>SUM(D28:D30)</f>
        <v>0</v>
      </c>
      <c r="F28" s="401">
        <f>SUM(E28:E30)</f>
        <v>0</v>
      </c>
      <c r="G28" s="359">
        <f>SUM(F28:F30)</f>
        <v>0</v>
      </c>
      <c r="H28" s="349"/>
      <c r="I28" s="349"/>
      <c r="J28" s="349"/>
      <c r="K28" s="349"/>
      <c r="L28" s="349"/>
      <c r="M28" s="349"/>
      <c r="N28" s="349"/>
      <c r="O28" s="349"/>
    </row>
    <row r="29" spans="1:15" ht="14.1" customHeight="1" x14ac:dyDescent="0.2">
      <c r="A29" s="986"/>
      <c r="B29" s="1"/>
      <c r="C29" s="531" t="s">
        <v>269</v>
      </c>
      <c r="D29" s="402"/>
      <c r="E29" s="401">
        <f>'P&amp;L Summary'!F35</f>
        <v>0</v>
      </c>
      <c r="F29" s="401">
        <f>'P&amp;L Summary'!G35</f>
        <v>0</v>
      </c>
      <c r="G29" s="359">
        <f>'P&amp;L Summary'!H35</f>
        <v>0</v>
      </c>
      <c r="H29" s="349"/>
      <c r="I29" s="349"/>
      <c r="J29" s="349"/>
      <c r="K29" s="349"/>
      <c r="L29" s="349"/>
      <c r="M29" s="349"/>
      <c r="N29" s="349"/>
      <c r="O29" s="349"/>
    </row>
    <row r="30" spans="1:15" ht="14.1" customHeight="1" x14ac:dyDescent="0.2">
      <c r="A30" s="986"/>
      <c r="B30" s="1"/>
      <c r="C30" s="531" t="s">
        <v>41</v>
      </c>
      <c r="D30" s="402"/>
      <c r="E30" s="401">
        <f>IF(TermsAgreed=FALSE,0,-ABS(Overview!G20))</f>
        <v>0</v>
      </c>
      <c r="F30" s="401">
        <f>IF(TermsAgreed=FALSE,0,-ABS(Overview!H20))</f>
        <v>0</v>
      </c>
      <c r="G30" s="359">
        <f>IF(TermsAgreed=FALSE,0,-ABS(Overview!I20))</f>
        <v>0</v>
      </c>
      <c r="H30" s="349"/>
      <c r="I30" s="349"/>
      <c r="J30" s="349"/>
      <c r="K30" s="349"/>
      <c r="L30" s="349"/>
      <c r="M30" s="349"/>
      <c r="N30" s="349"/>
      <c r="O30" s="349"/>
    </row>
    <row r="31" spans="1:15" s="396" customFormat="1" ht="14.1" customHeight="1" thickBot="1" x14ac:dyDescent="0.25">
      <c r="A31" s="986"/>
      <c r="B31" s="2"/>
      <c r="C31" s="533"/>
      <c r="D31" s="400">
        <f>SUM(D27:D30)</f>
        <v>0</v>
      </c>
      <c r="E31" s="399">
        <f>SUM(E27:E30)</f>
        <v>0</v>
      </c>
      <c r="F31" s="399">
        <f>SUM(F27:F30)</f>
        <v>0</v>
      </c>
      <c r="G31" s="398">
        <f>SUM(G27:G30)</f>
        <v>0</v>
      </c>
      <c r="H31" s="397"/>
      <c r="I31" s="397"/>
      <c r="J31" s="397"/>
      <c r="K31" s="397"/>
      <c r="L31" s="397"/>
      <c r="M31" s="397"/>
      <c r="N31" s="397"/>
      <c r="O31" s="397"/>
    </row>
    <row r="32" spans="1:15" ht="13.5" thickTop="1" x14ac:dyDescent="0.2">
      <c r="A32" s="986"/>
      <c r="B32" s="1"/>
      <c r="C32" s="535"/>
      <c r="D32" s="368"/>
      <c r="E32" s="368"/>
      <c r="F32" s="368"/>
      <c r="G32" s="536"/>
      <c r="H32" s="349"/>
      <c r="I32" s="349"/>
      <c r="J32" s="349"/>
      <c r="K32" s="349"/>
      <c r="L32" s="349"/>
      <c r="M32" s="349"/>
      <c r="N32" s="349"/>
      <c r="O32" s="349"/>
    </row>
    <row r="33" spans="1:15" x14ac:dyDescent="0.2">
      <c r="A33" s="986"/>
      <c r="B33" s="1"/>
      <c r="C33" s="349"/>
      <c r="D33" s="349"/>
      <c r="E33" s="349"/>
      <c r="F33" s="349"/>
      <c r="G33" s="349"/>
      <c r="H33" s="349"/>
      <c r="I33" s="349"/>
      <c r="J33" s="349"/>
      <c r="K33" s="349"/>
      <c r="L33" s="349"/>
      <c r="M33" s="349"/>
      <c r="N33" s="349"/>
      <c r="O33" s="349"/>
    </row>
    <row r="34" spans="1:15" x14ac:dyDescent="0.2">
      <c r="A34" s="986"/>
      <c r="B34" s="1"/>
      <c r="C34" s="349"/>
      <c r="D34" s="349"/>
      <c r="E34" s="349"/>
      <c r="F34" s="349"/>
      <c r="G34" s="349"/>
      <c r="H34" s="349"/>
      <c r="I34" s="349"/>
      <c r="J34" s="349"/>
      <c r="K34" s="349"/>
      <c r="L34" s="349"/>
      <c r="M34" s="349"/>
      <c r="N34" s="349"/>
      <c r="O34" s="349"/>
    </row>
    <row r="35" spans="1:15" x14ac:dyDescent="0.2">
      <c r="A35" s="986"/>
      <c r="B35" s="1"/>
      <c r="C35" s="349"/>
      <c r="D35" s="349"/>
      <c r="E35" s="349"/>
      <c r="F35" s="349"/>
      <c r="G35" s="349"/>
      <c r="H35" s="349"/>
      <c r="I35" s="349"/>
      <c r="J35" s="349"/>
      <c r="K35" s="349"/>
      <c r="L35" s="349"/>
      <c r="M35" s="349"/>
      <c r="N35" s="349"/>
      <c r="O35" s="349"/>
    </row>
    <row r="36" spans="1:15" x14ac:dyDescent="0.2">
      <c r="A36" s="986"/>
      <c r="B36" s="1"/>
      <c r="C36" s="349"/>
      <c r="D36" s="349"/>
      <c r="E36" s="349"/>
      <c r="F36" s="349"/>
      <c r="G36" s="349"/>
      <c r="H36" s="349"/>
      <c r="I36" s="349"/>
      <c r="J36" s="349"/>
      <c r="K36" s="349"/>
      <c r="L36" s="349"/>
      <c r="M36" s="349"/>
      <c r="N36" s="349"/>
      <c r="O36" s="349"/>
    </row>
    <row r="37" spans="1:15" x14ac:dyDescent="0.2">
      <c r="A37" s="986"/>
      <c r="B37" s="1"/>
      <c r="C37" s="395"/>
      <c r="D37" s="784">
        <f>+D31-D25</f>
        <v>0</v>
      </c>
      <c r="E37" s="784">
        <f>+E31-E25</f>
        <v>0</v>
      </c>
      <c r="F37" s="784">
        <f>+F31-F25</f>
        <v>0</v>
      </c>
      <c r="G37" s="784">
        <f>+G31-G25</f>
        <v>0</v>
      </c>
      <c r="H37" s="395"/>
      <c r="I37" s="395"/>
      <c r="J37" s="395"/>
      <c r="K37" s="395"/>
    </row>
    <row r="38" spans="1:15" x14ac:dyDescent="0.2">
      <c r="A38" s="986"/>
      <c r="B38" s="1"/>
      <c r="C38" s="395"/>
      <c r="D38" s="395"/>
      <c r="E38" s="395"/>
      <c r="F38" s="395"/>
      <c r="G38" s="395"/>
      <c r="H38" s="395"/>
      <c r="I38" s="395"/>
      <c r="J38" s="395"/>
      <c r="K38" s="395"/>
    </row>
    <row r="39" spans="1:15" x14ac:dyDescent="0.2">
      <c r="A39" s="986"/>
    </row>
    <row r="40" spans="1:15" x14ac:dyDescent="0.2">
      <c r="A40" s="986"/>
    </row>
    <row r="41" spans="1:15" x14ac:dyDescent="0.2">
      <c r="A41" s="986"/>
    </row>
    <row r="42" spans="1:15" x14ac:dyDescent="0.2">
      <c r="A42" s="986"/>
      <c r="C42" s="595" t="s">
        <v>191</v>
      </c>
    </row>
    <row r="43" spans="1:15" x14ac:dyDescent="0.2">
      <c r="A43" s="986"/>
      <c r="C43" s="593" t="s">
        <v>60</v>
      </c>
      <c r="E43">
        <f>+D47</f>
        <v>0</v>
      </c>
      <c r="F43">
        <f>+E47</f>
        <v>0</v>
      </c>
      <c r="G43">
        <f>+F47</f>
        <v>0</v>
      </c>
    </row>
    <row r="44" spans="1:15" x14ac:dyDescent="0.2">
      <c r="A44" s="986"/>
      <c r="C44" s="596" t="s">
        <v>5</v>
      </c>
      <c r="E44">
        <f>'P&amp;L Summary'!F7</f>
        <v>0</v>
      </c>
      <c r="F44">
        <f>'P&amp;L Summary'!G7</f>
        <v>0</v>
      </c>
      <c r="G44">
        <f>'P&amp;L Summary'!H7</f>
        <v>0</v>
      </c>
    </row>
    <row r="45" spans="1:15" x14ac:dyDescent="0.2">
      <c r="A45" s="986"/>
      <c r="C45" s="796" t="s">
        <v>287</v>
      </c>
      <c r="E45">
        <f>-'Cash Flow Summary'!I7</f>
        <v>0</v>
      </c>
      <c r="F45">
        <f>-'Cash Flow Summary'!J7</f>
        <v>0</v>
      </c>
      <c r="G45">
        <f>-'Cash Flow Summary'!K7</f>
        <v>0</v>
      </c>
    </row>
    <row r="46" spans="1:15" x14ac:dyDescent="0.2">
      <c r="A46" s="995"/>
      <c r="C46" s="596"/>
    </row>
    <row r="47" spans="1:15" x14ac:dyDescent="0.2">
      <c r="A47" s="995"/>
      <c r="C47" s="593" t="s">
        <v>64</v>
      </c>
      <c r="D47" s="514">
        <f>SUM(D43:D46)</f>
        <v>0</v>
      </c>
      <c r="E47" s="514">
        <f>SUM(E43:E46)</f>
        <v>0</v>
      </c>
      <c r="F47" s="514">
        <f>SUM(F43:F46)</f>
        <v>0</v>
      </c>
      <c r="G47" s="514">
        <f>SUM(G43:G46)</f>
        <v>0</v>
      </c>
    </row>
    <row r="48" spans="1:15" x14ac:dyDescent="0.2">
      <c r="A48" s="995"/>
      <c r="C48" s="596" t="s">
        <v>28</v>
      </c>
      <c r="D48">
        <f>IF(D63&gt;0,D63,0)</f>
        <v>0</v>
      </c>
      <c r="E48">
        <f>IF(E63&gt;0,E63,0)</f>
        <v>0</v>
      </c>
      <c r="F48">
        <f>IF(F63&gt;0,F63,0)</f>
        <v>0</v>
      </c>
      <c r="G48">
        <f>IF(G63&gt;0,G63,0)</f>
        <v>0</v>
      </c>
    </row>
    <row r="49" spans="1:8" x14ac:dyDescent="0.2">
      <c r="A49" s="995"/>
      <c r="C49" s="596" t="s">
        <v>338</v>
      </c>
      <c r="D49">
        <f>'Initial Costs'!L22</f>
        <v>0</v>
      </c>
      <c r="E49">
        <f>E68</f>
        <v>0</v>
      </c>
      <c r="F49">
        <f>F68</f>
        <v>0</v>
      </c>
      <c r="G49">
        <f>G68</f>
        <v>0</v>
      </c>
    </row>
    <row r="50" spans="1:8" x14ac:dyDescent="0.2">
      <c r="A50" s="995"/>
      <c r="C50" s="596" t="s">
        <v>284</v>
      </c>
      <c r="D50">
        <f>+D51-D48-D49</f>
        <v>0</v>
      </c>
      <c r="F50">
        <f>+E50</f>
        <v>0</v>
      </c>
      <c r="G50">
        <f>+F50</f>
        <v>0</v>
      </c>
    </row>
    <row r="51" spans="1:8" x14ac:dyDescent="0.2">
      <c r="A51" s="995"/>
      <c r="C51" s="593" t="s">
        <v>64</v>
      </c>
      <c r="D51" s="594">
        <f>'Initial Costs'!L25</f>
        <v>0</v>
      </c>
      <c r="E51" s="594">
        <f>SUM(E47:E50)</f>
        <v>0</v>
      </c>
      <c r="F51" s="594">
        <f>SUM(F47:F50)</f>
        <v>0</v>
      </c>
      <c r="G51" s="594">
        <f>SUM(G47:G50)</f>
        <v>0</v>
      </c>
    </row>
    <row r="52" spans="1:8" x14ac:dyDescent="0.2">
      <c r="A52" s="996"/>
      <c r="B52" s="797"/>
      <c r="C52" s="797"/>
      <c r="D52" s="797"/>
      <c r="E52" s="797"/>
      <c r="F52" s="797"/>
      <c r="G52" s="797"/>
      <c r="H52" s="797"/>
    </row>
    <row r="53" spans="1:8" x14ac:dyDescent="0.2">
      <c r="A53" s="996"/>
      <c r="B53" s="797"/>
      <c r="C53" s="798" t="s">
        <v>192</v>
      </c>
      <c r="D53" s="797"/>
      <c r="E53" s="797"/>
      <c r="F53" s="797"/>
      <c r="G53" s="797"/>
      <c r="H53" s="797"/>
    </row>
    <row r="54" spans="1:8" x14ac:dyDescent="0.2">
      <c r="A54" s="797"/>
      <c r="B54" s="797"/>
      <c r="C54" s="799" t="s">
        <v>60</v>
      </c>
      <c r="D54" s="797"/>
      <c r="E54" s="797">
        <f>+D57</f>
        <v>0</v>
      </c>
      <c r="F54" s="797">
        <f>+E57</f>
        <v>0</v>
      </c>
      <c r="G54" s="797">
        <f>+F57</f>
        <v>0</v>
      </c>
      <c r="H54" s="797"/>
    </row>
    <row r="55" spans="1:8" x14ac:dyDescent="0.2">
      <c r="A55" s="797"/>
      <c r="B55" s="797"/>
      <c r="C55" s="800" t="s">
        <v>202</v>
      </c>
      <c r="D55" s="797"/>
      <c r="E55" s="797">
        <f>'P&amp;L Summary'!F31+SUM('P&amp;L Summary'!F9:F13)</f>
        <v>0</v>
      </c>
      <c r="F55" s="797">
        <f>'P&amp;L Summary'!G31+SUM('P&amp;L Summary'!G9:G13)</f>
        <v>0</v>
      </c>
      <c r="G55" s="797">
        <f>'P&amp;L Summary'!H31+SUM('P&amp;L Summary'!H9:H13)</f>
        <v>0</v>
      </c>
      <c r="H55" s="797"/>
    </row>
    <row r="56" spans="1:8" x14ac:dyDescent="0.2">
      <c r="A56" s="797"/>
      <c r="B56" s="797"/>
      <c r="C56" s="800" t="s">
        <v>201</v>
      </c>
      <c r="D56" s="797"/>
      <c r="E56" s="797">
        <f>-(SUM('Cash Flow Summary'!I15:I29)+SUM('Cash Flow Summary'!I9:I13))</f>
        <v>0</v>
      </c>
      <c r="F56" s="797">
        <f>-(SUM('Cash Flow Summary'!J15:J29)+SUM('Cash Flow Summary'!J9:J13))</f>
        <v>0</v>
      </c>
      <c r="G56" s="797">
        <f>-(SUM('Cash Flow Summary'!K15:K29)+SUM('Cash Flow Summary'!K9:K13))</f>
        <v>0</v>
      </c>
      <c r="H56" s="797"/>
    </row>
    <row r="57" spans="1:8" x14ac:dyDescent="0.2">
      <c r="A57" s="797"/>
      <c r="B57" s="797"/>
      <c r="C57" s="799" t="s">
        <v>64</v>
      </c>
      <c r="D57" s="801">
        <f>SUM(D54:D56)</f>
        <v>0</v>
      </c>
      <c r="E57" s="801">
        <f>SUM(E54:E56)</f>
        <v>0</v>
      </c>
      <c r="F57" s="801">
        <f>SUM(F54:F56)</f>
        <v>0</v>
      </c>
      <c r="G57" s="801">
        <f>SUM(G54:G56)</f>
        <v>0</v>
      </c>
      <c r="H57" s="797"/>
    </row>
    <row r="58" spans="1:8" x14ac:dyDescent="0.2">
      <c r="A58" s="797"/>
      <c r="B58" s="797"/>
      <c r="C58" s="800" t="s">
        <v>28</v>
      </c>
      <c r="D58" s="797">
        <f>IF(D63&gt;0,0,-D63)</f>
        <v>0</v>
      </c>
      <c r="E58" s="797">
        <f>IF(E63&gt;0,0,-E63)</f>
        <v>0</v>
      </c>
      <c r="F58" s="797">
        <f>IF(F63&gt;0,0,-F63)</f>
        <v>0</v>
      </c>
      <c r="G58" s="797">
        <f>IF(G63&gt;0,0,-G63)</f>
        <v>0</v>
      </c>
      <c r="H58" s="797"/>
    </row>
    <row r="59" spans="1:8" x14ac:dyDescent="0.2">
      <c r="A59" s="797"/>
      <c r="B59" s="797"/>
      <c r="C59" s="799" t="s">
        <v>64</v>
      </c>
      <c r="D59" s="802">
        <f>SUM(D57:D58)</f>
        <v>0</v>
      </c>
      <c r="E59" s="802">
        <f>SUM(E57:E58)</f>
        <v>0</v>
      </c>
      <c r="F59" s="802">
        <f>SUM(F57:F58)</f>
        <v>0</v>
      </c>
      <c r="G59" s="802">
        <f>SUM(G57:G58)</f>
        <v>0</v>
      </c>
      <c r="H59" s="797"/>
    </row>
    <row r="60" spans="1:8" x14ac:dyDescent="0.2">
      <c r="A60" s="797"/>
      <c r="B60" s="797"/>
      <c r="C60" s="797"/>
      <c r="D60" s="797"/>
      <c r="E60" s="797"/>
      <c r="F60" s="797"/>
      <c r="G60" s="797"/>
      <c r="H60" s="797"/>
    </row>
    <row r="61" spans="1:8" x14ac:dyDescent="0.2">
      <c r="A61" s="797"/>
      <c r="B61" s="797"/>
      <c r="C61" s="798" t="s">
        <v>28</v>
      </c>
      <c r="D61" s="797"/>
      <c r="E61" s="797"/>
      <c r="F61" s="797"/>
      <c r="G61" s="797"/>
      <c r="H61" s="797"/>
    </row>
    <row r="62" spans="1:8" x14ac:dyDescent="0.2">
      <c r="A62" s="797"/>
      <c r="B62" s="797"/>
      <c r="C62" s="799" t="s">
        <v>60</v>
      </c>
      <c r="D62" s="797"/>
      <c r="E62" s="803">
        <f>+D63</f>
        <v>0</v>
      </c>
      <c r="F62" s="797">
        <f>+E63</f>
        <v>0</v>
      </c>
      <c r="G62" s="797">
        <f>+F63</f>
        <v>0</v>
      </c>
      <c r="H62" s="797"/>
    </row>
    <row r="63" spans="1:8" x14ac:dyDescent="0.2">
      <c r="A63" s="797"/>
      <c r="B63" s="797"/>
      <c r="C63" s="799" t="s">
        <v>64</v>
      </c>
      <c r="D63" s="797">
        <f>'Initial Costs'!L24</f>
        <v>0</v>
      </c>
      <c r="E63" s="797">
        <f>'Cash Flow Monthly'!Q62</f>
        <v>0</v>
      </c>
      <c r="F63" s="797">
        <f>+'Cash Flow Monthly'!AE62</f>
        <v>0</v>
      </c>
      <c r="G63" s="797">
        <f>'Cash Flow Monthly'!AS62</f>
        <v>0</v>
      </c>
      <c r="H63" s="797"/>
    </row>
    <row r="64" spans="1:8" x14ac:dyDescent="0.2">
      <c r="A64" s="797"/>
      <c r="B64" s="797"/>
      <c r="C64" s="799"/>
      <c r="D64" s="797"/>
      <c r="E64" s="797"/>
      <c r="F64" s="797"/>
      <c r="G64" s="797"/>
      <c r="H64" s="797"/>
    </row>
    <row r="65" spans="1:8" x14ac:dyDescent="0.2">
      <c r="A65" s="797"/>
      <c r="B65" s="797"/>
      <c r="C65" s="330" t="s">
        <v>338</v>
      </c>
      <c r="D65" s="797"/>
      <c r="E65" s="797"/>
      <c r="F65" s="797"/>
      <c r="G65" s="797"/>
      <c r="H65" s="797"/>
    </row>
    <row r="66" spans="1:8" x14ac:dyDescent="0.2">
      <c r="C66" s="593" t="s">
        <v>60</v>
      </c>
      <c r="E66">
        <f>'Initial Costs'!$L$22</f>
        <v>0</v>
      </c>
      <c r="F66">
        <f>E68</f>
        <v>0</v>
      </c>
    </row>
    <row r="67" spans="1:8" x14ac:dyDescent="0.2">
      <c r="C67" s="593" t="s">
        <v>339</v>
      </c>
      <c r="E67">
        <f>-'Cash Flow Summary'!I36</f>
        <v>0</v>
      </c>
      <c r="F67">
        <f>-'Cash Flow Summary'!J36</f>
        <v>0</v>
      </c>
      <c r="G67">
        <f>-'Cash Flow Summary'!K36</f>
        <v>0</v>
      </c>
    </row>
    <row r="68" spans="1:8" x14ac:dyDescent="0.2">
      <c r="C68" s="593" t="s">
        <v>64</v>
      </c>
      <c r="E68" s="802">
        <f>SUM(E66:E67)</f>
        <v>0</v>
      </c>
      <c r="F68" s="802">
        <f>SUM(F66:F67)</f>
        <v>0</v>
      </c>
      <c r="G68" s="802">
        <f>SUM(G66:G67)</f>
        <v>0</v>
      </c>
    </row>
    <row r="69" spans="1:8" x14ac:dyDescent="0.2"/>
    <row r="70" spans="1:8" x14ac:dyDescent="0.2"/>
  </sheetData>
  <mergeCells count="1">
    <mergeCell ref="E1:G2"/>
  </mergeCells>
  <phoneticPr fontId="7" type="noConversion"/>
  <printOptions horizontalCentered="1"/>
  <pageMargins left="0.70866141732283472" right="0.39370078740157483" top="0.39370078740157483" bottom="0.39370078740157483" header="0.19685039370078741" footer="0.19685039370078741"/>
  <pageSetup paperSize="9" scale="74" orientation="landscape" blackAndWhite="1" r:id="rId1"/>
  <headerFooter alignWithMargins="0">
    <oddFooter>&amp;L&amp;8&amp;D &amp;T&amp;C&amp;8Financial Projections&amp;R&amp;8&amp;A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indexed="18"/>
  </sheetPr>
  <dimension ref="A1:O68"/>
  <sheetViews>
    <sheetView topLeftCell="A3" zoomScaleNormal="100" workbookViewId="0">
      <selection activeCell="C2" sqref="C2"/>
    </sheetView>
  </sheetViews>
  <sheetFormatPr defaultColWidth="0" defaultRowHeight="12.75" zeroHeight="1" x14ac:dyDescent="0.2"/>
  <cols>
    <col min="1" max="1" width="15.5703125" style="6" customWidth="1"/>
    <col min="2" max="2" width="0.85546875" style="1" customWidth="1"/>
    <col min="3" max="3" width="1.5703125" style="1" customWidth="1"/>
    <col min="4" max="4" width="29.5703125" style="6" customWidth="1"/>
    <col min="5" max="5" width="6.5703125" style="6" customWidth="1"/>
    <col min="6" max="8" width="12.5703125" style="6" customWidth="1"/>
    <col min="9" max="9" width="1.5703125" style="6" customWidth="1"/>
    <col min="10" max="10" width="9" style="6" hidden="1" customWidth="1"/>
    <col min="11" max="11" width="10.5703125" style="6" hidden="1" customWidth="1"/>
    <col min="12" max="14" width="8.5703125" style="6" hidden="1" customWidth="1"/>
    <col min="15" max="15" width="10.5703125" style="6" hidden="1" customWidth="1"/>
    <col min="16" max="16384" width="9" style="6" hidden="1"/>
  </cols>
  <sheetData>
    <row r="1" spans="1:15" ht="15" customHeight="1" thickBot="1" x14ac:dyDescent="0.25">
      <c r="A1" s="1012" t="s">
        <v>283</v>
      </c>
      <c r="B1" s="567"/>
      <c r="C1" s="26" t="str">
        <f>"Financial Forecasts for "&amp;mtype&amp;" P&amp;S Store"</f>
        <v>Financial Forecasts for Metro P&amp;S Store</v>
      </c>
      <c r="D1" s="41"/>
      <c r="E1" s="1047" t="str">
        <f>TandCmessage</f>
        <v xml:space="preserve"> ! Please agree to the terms and conditions on the Terms sheet</v>
      </c>
      <c r="F1" s="1047"/>
      <c r="G1" s="1047"/>
      <c r="H1" s="37" t="str">
        <f>"Currency: "&amp;'Input - Store'!$H$6</f>
        <v>Currency: GBP</v>
      </c>
      <c r="I1" s="42"/>
      <c r="J1" s="42"/>
      <c r="K1" s="42"/>
      <c r="L1" s="42"/>
      <c r="M1" s="42"/>
      <c r="N1" s="42"/>
      <c r="O1" s="42"/>
    </row>
    <row r="2" spans="1:15" ht="15" customHeight="1" x14ac:dyDescent="0.2">
      <c r="A2" s="985"/>
      <c r="B2" s="1011"/>
      <c r="C2" s="41" t="str">
        <f>"Store: "&amp;StoreName</f>
        <v xml:space="preserve">Store: </v>
      </c>
      <c r="D2" s="41"/>
      <c r="E2" s="1047"/>
      <c r="F2" s="1047"/>
      <c r="G2" s="1047"/>
      <c r="H2" s="38"/>
      <c r="I2" s="42"/>
      <c r="J2" s="42"/>
      <c r="K2" s="42"/>
      <c r="L2" s="42"/>
      <c r="M2" s="42"/>
      <c r="N2" s="42"/>
      <c r="O2" s="42"/>
    </row>
    <row r="3" spans="1:15" ht="15" customHeight="1" x14ac:dyDescent="0.2">
      <c r="A3" s="990" t="s">
        <v>350</v>
      </c>
      <c r="C3" s="26" t="str">
        <f>"Prepared by: "&amp;Preparer</f>
        <v xml:space="preserve">Prepared by: </v>
      </c>
      <c r="D3" s="41"/>
      <c r="E3" s="26"/>
      <c r="F3" s="26"/>
      <c r="G3" s="42"/>
      <c r="H3" s="42"/>
      <c r="I3" s="42"/>
      <c r="J3" s="42"/>
      <c r="K3" s="42"/>
      <c r="L3" s="42"/>
      <c r="M3" s="42"/>
      <c r="N3" s="42"/>
      <c r="O3" s="42"/>
    </row>
    <row r="4" spans="1:15" ht="15" customHeight="1" x14ac:dyDescent="0.25">
      <c r="A4" s="991" t="s">
        <v>351</v>
      </c>
      <c r="C4" s="599" t="s">
        <v>51</v>
      </c>
      <c r="D4" s="45"/>
      <c r="E4" s="45"/>
      <c r="F4" s="45"/>
      <c r="G4" s="42"/>
      <c r="H4" s="42"/>
      <c r="I4" s="42"/>
      <c r="J4" s="42"/>
      <c r="K4" s="42"/>
      <c r="L4" s="42"/>
      <c r="M4" s="42"/>
      <c r="N4" s="42"/>
      <c r="O4" s="42"/>
    </row>
    <row r="5" spans="1:15" ht="15" customHeight="1" x14ac:dyDescent="0.2">
      <c r="A5" s="991" t="s">
        <v>255</v>
      </c>
      <c r="C5" s="46"/>
      <c r="D5" s="46"/>
      <c r="E5" s="46"/>
      <c r="F5" s="46"/>
      <c r="G5" s="42"/>
      <c r="H5" s="42"/>
      <c r="I5" s="42"/>
      <c r="J5" s="42"/>
      <c r="K5" s="42"/>
      <c r="L5" s="42"/>
      <c r="M5" s="42"/>
      <c r="N5" s="42"/>
      <c r="O5" s="42"/>
    </row>
    <row r="6" spans="1:15" ht="15" customHeight="1" x14ac:dyDescent="0.2">
      <c r="A6" s="991" t="s">
        <v>352</v>
      </c>
      <c r="C6" s="189"/>
      <c r="D6" s="190"/>
      <c r="E6" s="190"/>
      <c r="F6" s="336">
        <v>1</v>
      </c>
      <c r="G6" s="337">
        <v>2</v>
      </c>
      <c r="H6" s="338">
        <v>3</v>
      </c>
      <c r="I6" s="42"/>
      <c r="J6" s="42"/>
      <c r="K6" s="42"/>
      <c r="L6" s="42"/>
      <c r="M6" s="42"/>
      <c r="N6" s="42"/>
      <c r="O6" s="42"/>
    </row>
    <row r="7" spans="1:15" ht="15" customHeight="1" x14ac:dyDescent="0.2">
      <c r="A7" s="991" t="s">
        <v>58</v>
      </c>
      <c r="C7" s="183" t="s">
        <v>5</v>
      </c>
      <c r="D7" s="50"/>
      <c r="E7" s="50"/>
      <c r="F7" s="191">
        <f>'P&amp;L Monthly'!R7</f>
        <v>0</v>
      </c>
      <c r="G7" s="192">
        <f>'P&amp;L Monthly'!AF7</f>
        <v>0</v>
      </c>
      <c r="H7" s="193">
        <f>'P&amp;L Monthly'!AT7</f>
        <v>0</v>
      </c>
      <c r="I7" s="42"/>
      <c r="J7" s="42"/>
      <c r="K7" s="42"/>
      <c r="L7" s="42"/>
      <c r="M7" s="42"/>
      <c r="N7" s="42"/>
      <c r="O7" s="42"/>
    </row>
    <row r="8" spans="1:15" ht="15" customHeight="1" x14ac:dyDescent="0.2">
      <c r="A8" s="992" t="s">
        <v>353</v>
      </c>
      <c r="C8" s="183" t="s">
        <v>6</v>
      </c>
      <c r="D8" s="50"/>
      <c r="E8" s="50"/>
      <c r="F8" s="191"/>
      <c r="G8" s="192"/>
      <c r="H8" s="193"/>
      <c r="I8" s="42"/>
      <c r="J8" s="42"/>
      <c r="K8" s="42"/>
      <c r="L8" s="42"/>
      <c r="M8" s="42"/>
      <c r="N8" s="42"/>
      <c r="O8" s="42"/>
    </row>
    <row r="9" spans="1:15" ht="15" customHeight="1" thickBot="1" x14ac:dyDescent="0.25">
      <c r="A9" s="986"/>
      <c r="C9" s="183"/>
      <c r="D9" s="50" t="str">
        <f>'P&amp;L Monthly'!D9</f>
        <v>Cost of Sales</v>
      </c>
      <c r="E9" s="50"/>
      <c r="F9" s="191">
        <f>'P&amp;L Monthly'!R9</f>
        <v>0</v>
      </c>
      <c r="G9" s="192">
        <f>'P&amp;L Monthly'!AF9</f>
        <v>0</v>
      </c>
      <c r="H9" s="193">
        <f>'P&amp;L Monthly'!AT9</f>
        <v>0</v>
      </c>
      <c r="I9" s="42"/>
      <c r="J9" s="42"/>
      <c r="K9" s="42"/>
      <c r="L9" s="42"/>
      <c r="M9" s="42"/>
      <c r="N9" s="42"/>
      <c r="O9" s="42"/>
    </row>
    <row r="10" spans="1:15" ht="15" customHeight="1" x14ac:dyDescent="0.2">
      <c r="A10" s="1005" t="s">
        <v>354</v>
      </c>
      <c r="C10" s="183"/>
      <c r="D10" s="50">
        <f>'P&amp;L Monthly'!D10</f>
        <v>0</v>
      </c>
      <c r="E10" s="51"/>
      <c r="F10" s="191">
        <f>'P&amp;L Monthly'!R10</f>
        <v>0</v>
      </c>
      <c r="G10" s="192">
        <f>'P&amp;L Monthly'!AF10</f>
        <v>0</v>
      </c>
      <c r="H10" s="193">
        <f>'P&amp;L Monthly'!AT10</f>
        <v>0</v>
      </c>
      <c r="I10" s="42"/>
      <c r="J10" s="42"/>
      <c r="K10" s="42"/>
      <c r="L10" s="42"/>
      <c r="M10" s="42"/>
      <c r="N10" s="42"/>
      <c r="O10" s="42"/>
    </row>
    <row r="11" spans="1:15" ht="15" customHeight="1" x14ac:dyDescent="0.2">
      <c r="A11" s="1007" t="s">
        <v>255</v>
      </c>
      <c r="C11" s="183"/>
      <c r="D11" s="50">
        <f>'P&amp;L Monthly'!D11</f>
        <v>0</v>
      </c>
      <c r="E11" s="51"/>
      <c r="F11" s="191">
        <f>'P&amp;L Monthly'!R11</f>
        <v>0</v>
      </c>
      <c r="G11" s="192">
        <f>'P&amp;L Monthly'!AF11</f>
        <v>0</v>
      </c>
      <c r="H11" s="193">
        <f>'P&amp;L Monthly'!AT11</f>
        <v>0</v>
      </c>
      <c r="I11" s="42"/>
      <c r="J11" s="42"/>
      <c r="K11" s="42"/>
      <c r="L11" s="42"/>
      <c r="M11" s="42"/>
      <c r="N11" s="42"/>
      <c r="O11" s="42"/>
    </row>
    <row r="12" spans="1:15" ht="15" customHeight="1" x14ac:dyDescent="0.2">
      <c r="A12" s="1007" t="s">
        <v>216</v>
      </c>
      <c r="C12" s="183"/>
      <c r="D12" s="50">
        <f>'P&amp;L Monthly'!D12</f>
        <v>0</v>
      </c>
      <c r="E12" s="51"/>
      <c r="F12" s="191">
        <f>'P&amp;L Monthly'!R12</f>
        <v>0</v>
      </c>
      <c r="G12" s="192">
        <f>'P&amp;L Monthly'!AF12</f>
        <v>0</v>
      </c>
      <c r="H12" s="193">
        <f>'P&amp;L Monthly'!AT12</f>
        <v>0</v>
      </c>
      <c r="I12" s="42"/>
      <c r="J12" s="42"/>
      <c r="K12" s="42"/>
      <c r="L12" s="42"/>
      <c r="M12" s="42"/>
      <c r="N12" s="42"/>
      <c r="O12" s="42"/>
    </row>
    <row r="13" spans="1:15" ht="15" customHeight="1" x14ac:dyDescent="0.2">
      <c r="A13" s="1006" t="s">
        <v>355</v>
      </c>
      <c r="C13" s="183"/>
      <c r="D13" s="50">
        <f>'P&amp;L Monthly'!D13</f>
        <v>0</v>
      </c>
      <c r="E13" s="51"/>
      <c r="F13" s="191">
        <f>'P&amp;L Monthly'!R13</f>
        <v>0</v>
      </c>
      <c r="G13" s="192">
        <f>'P&amp;L Monthly'!AF13</f>
        <v>0</v>
      </c>
      <c r="H13" s="193">
        <f>'P&amp;L Monthly'!AT13</f>
        <v>0</v>
      </c>
      <c r="I13" s="42"/>
      <c r="J13" s="42"/>
      <c r="K13" s="42"/>
      <c r="L13" s="42"/>
      <c r="M13" s="42"/>
      <c r="N13" s="42"/>
      <c r="O13" s="42"/>
    </row>
    <row r="14" spans="1:15" s="8" customFormat="1" ht="15" customHeight="1" x14ac:dyDescent="0.2">
      <c r="A14" s="1007" t="s">
        <v>356</v>
      </c>
      <c r="B14" s="2"/>
      <c r="C14" s="184" t="s">
        <v>7</v>
      </c>
      <c r="D14" s="59"/>
      <c r="E14" s="59"/>
      <c r="F14" s="194">
        <f>F7-SUM(F9:F13)</f>
        <v>0</v>
      </c>
      <c r="G14" s="195">
        <f>G7-SUM(G9:G13)</f>
        <v>0</v>
      </c>
      <c r="H14" s="196">
        <f>H7-SUM(H9:H13)</f>
        <v>0</v>
      </c>
      <c r="I14" s="53"/>
      <c r="J14" s="53"/>
      <c r="K14" s="53"/>
      <c r="L14" s="53"/>
      <c r="M14" s="53"/>
      <c r="N14" s="53"/>
      <c r="O14" s="53"/>
    </row>
    <row r="15" spans="1:15" s="5" customFormat="1" ht="15" customHeight="1" x14ac:dyDescent="0.2">
      <c r="A15" s="1007" t="s">
        <v>357</v>
      </c>
      <c r="B15" s="1"/>
      <c r="C15" s="254" t="s">
        <v>57</v>
      </c>
      <c r="D15" s="54"/>
      <c r="E15" s="54"/>
      <c r="F15" s="244"/>
      <c r="G15" s="238"/>
      <c r="H15" s="232"/>
      <c r="I15" s="41"/>
      <c r="J15" s="41"/>
      <c r="K15" s="41"/>
      <c r="L15" s="41"/>
      <c r="M15" s="41"/>
      <c r="N15" s="41"/>
      <c r="O15" s="41"/>
    </row>
    <row r="16" spans="1:15" ht="15" customHeight="1" x14ac:dyDescent="0.2">
      <c r="A16" s="1007" t="s">
        <v>358</v>
      </c>
      <c r="C16" s="183"/>
      <c r="D16" s="50">
        <f>'P&amp;L Monthly'!D16</f>
        <v>0</v>
      </c>
      <c r="E16" s="50"/>
      <c r="F16" s="191">
        <f>'P&amp;L Monthly'!R16</f>
        <v>0</v>
      </c>
      <c r="G16" s="192">
        <f>'P&amp;L Monthly'!AF16</f>
        <v>0</v>
      </c>
      <c r="H16" s="193">
        <f>'P&amp;L Monthly'!AT16</f>
        <v>0</v>
      </c>
      <c r="I16" s="42"/>
      <c r="J16" s="42"/>
      <c r="K16" s="42"/>
      <c r="L16" s="42"/>
      <c r="M16" s="42"/>
      <c r="N16" s="42"/>
      <c r="O16" s="42"/>
    </row>
    <row r="17" spans="1:15" ht="15" customHeight="1" thickBot="1" x14ac:dyDescent="0.25">
      <c r="A17" s="1008" t="s">
        <v>5</v>
      </c>
      <c r="C17" s="183"/>
      <c r="D17" s="50">
        <f>'P&amp;L Monthly'!D17</f>
        <v>0</v>
      </c>
      <c r="E17" s="50"/>
      <c r="F17" s="191">
        <f>'P&amp;L Monthly'!R17</f>
        <v>0</v>
      </c>
      <c r="G17" s="192">
        <f>'P&amp;L Monthly'!AF17</f>
        <v>0</v>
      </c>
      <c r="H17" s="193">
        <f>'P&amp;L Monthly'!AT17</f>
        <v>0</v>
      </c>
      <c r="I17" s="42"/>
      <c r="J17" s="42"/>
      <c r="K17" s="42"/>
      <c r="L17" s="42"/>
      <c r="M17" s="42"/>
      <c r="N17" s="42"/>
      <c r="O17" s="42"/>
    </row>
    <row r="18" spans="1:15" ht="15" customHeight="1" x14ac:dyDescent="0.2">
      <c r="A18" s="987"/>
      <c r="C18" s="183"/>
      <c r="D18" s="50">
        <f>'P&amp;L Monthly'!D18</f>
        <v>0</v>
      </c>
      <c r="E18" s="50"/>
      <c r="F18" s="191">
        <f>'P&amp;L Monthly'!R18</f>
        <v>0</v>
      </c>
      <c r="G18" s="192">
        <f>'P&amp;L Monthly'!AF18</f>
        <v>0</v>
      </c>
      <c r="H18" s="193">
        <f>'P&amp;L Monthly'!AT18</f>
        <v>0</v>
      </c>
      <c r="I18" s="42"/>
      <c r="J18" s="42"/>
      <c r="K18" s="42"/>
      <c r="L18" s="42"/>
      <c r="M18" s="42"/>
      <c r="N18" s="42"/>
      <c r="O18" s="42"/>
    </row>
    <row r="19" spans="1:15" ht="15" customHeight="1" x14ac:dyDescent="0.2">
      <c r="A19" s="987"/>
      <c r="C19" s="183"/>
      <c r="D19" s="50">
        <f>'P&amp;L Monthly'!D19</f>
        <v>0</v>
      </c>
      <c r="E19" s="50"/>
      <c r="F19" s="191">
        <f>'P&amp;L Monthly'!R19</f>
        <v>0</v>
      </c>
      <c r="G19" s="192">
        <f>'P&amp;L Monthly'!AF19</f>
        <v>0</v>
      </c>
      <c r="H19" s="193">
        <f>'P&amp;L Monthly'!AT19</f>
        <v>0</v>
      </c>
      <c r="I19" s="42"/>
      <c r="J19" s="42"/>
      <c r="K19" s="42"/>
      <c r="L19" s="42"/>
      <c r="M19" s="42"/>
      <c r="N19" s="42"/>
      <c r="O19" s="42"/>
    </row>
    <row r="20" spans="1:15" ht="15" customHeight="1" x14ac:dyDescent="0.2">
      <c r="A20" s="987"/>
      <c r="C20" s="183"/>
      <c r="D20" s="50">
        <f>'P&amp;L Monthly'!D20</f>
        <v>0</v>
      </c>
      <c r="E20" s="50"/>
      <c r="F20" s="191">
        <f>'P&amp;L Monthly'!R20</f>
        <v>0</v>
      </c>
      <c r="G20" s="192">
        <f>'P&amp;L Monthly'!AF20</f>
        <v>0</v>
      </c>
      <c r="H20" s="193">
        <f>'P&amp;L Monthly'!AT20</f>
        <v>0</v>
      </c>
      <c r="I20" s="42"/>
      <c r="J20" s="42"/>
      <c r="K20" s="42"/>
      <c r="L20" s="42"/>
      <c r="M20" s="42"/>
      <c r="N20" s="42"/>
      <c r="O20" s="42"/>
    </row>
    <row r="21" spans="1:15" ht="15" customHeight="1" x14ac:dyDescent="0.2">
      <c r="A21" s="986"/>
      <c r="C21" s="183"/>
      <c r="D21" s="50">
        <f>'P&amp;L Monthly'!D21</f>
        <v>0</v>
      </c>
      <c r="E21" s="50"/>
      <c r="F21" s="191">
        <f>'P&amp;L Monthly'!R21</f>
        <v>0</v>
      </c>
      <c r="G21" s="192">
        <f>'P&amp;L Monthly'!AF21</f>
        <v>0</v>
      </c>
      <c r="H21" s="193">
        <f>'P&amp;L Monthly'!AT21</f>
        <v>0</v>
      </c>
      <c r="I21" s="42"/>
      <c r="J21" s="42"/>
      <c r="K21" s="42"/>
      <c r="L21" s="42"/>
      <c r="M21" s="42"/>
      <c r="N21" s="42"/>
      <c r="O21" s="42"/>
    </row>
    <row r="22" spans="1:15" ht="15" customHeight="1" x14ac:dyDescent="0.2">
      <c r="A22" s="986"/>
      <c r="C22" s="183"/>
      <c r="D22" s="50">
        <f>'P&amp;L Monthly'!D22</f>
        <v>0</v>
      </c>
      <c r="E22" s="50"/>
      <c r="F22" s="191">
        <f>'P&amp;L Monthly'!R22</f>
        <v>0</v>
      </c>
      <c r="G22" s="192">
        <f>'P&amp;L Monthly'!AF22</f>
        <v>0</v>
      </c>
      <c r="H22" s="193">
        <f>'P&amp;L Monthly'!AT22</f>
        <v>0</v>
      </c>
      <c r="I22" s="42"/>
      <c r="J22" s="42"/>
      <c r="K22" s="42"/>
      <c r="L22" s="42"/>
      <c r="M22" s="42"/>
      <c r="N22" s="42"/>
      <c r="O22" s="42"/>
    </row>
    <row r="23" spans="1:15" ht="15" customHeight="1" x14ac:dyDescent="0.2">
      <c r="A23" s="986"/>
      <c r="C23" s="183"/>
      <c r="D23" s="50">
        <f>'P&amp;L Monthly'!D23</f>
        <v>0</v>
      </c>
      <c r="E23" s="50"/>
      <c r="F23" s="191">
        <f>'P&amp;L Monthly'!R23</f>
        <v>0</v>
      </c>
      <c r="G23" s="192">
        <f>'P&amp;L Monthly'!AF23</f>
        <v>0</v>
      </c>
      <c r="H23" s="193">
        <f>'P&amp;L Monthly'!AT23</f>
        <v>0</v>
      </c>
      <c r="I23" s="42"/>
      <c r="J23" s="42"/>
      <c r="K23" s="42"/>
      <c r="L23" s="42"/>
      <c r="M23" s="42"/>
      <c r="N23" s="42"/>
      <c r="O23" s="42"/>
    </row>
    <row r="24" spans="1:15" ht="15" customHeight="1" x14ac:dyDescent="0.2">
      <c r="A24" s="986"/>
      <c r="C24" s="183"/>
      <c r="D24" s="50">
        <f>'P&amp;L Monthly'!D24</f>
        <v>0</v>
      </c>
      <c r="E24" s="50"/>
      <c r="F24" s="191">
        <f>'P&amp;L Monthly'!R24</f>
        <v>0</v>
      </c>
      <c r="G24" s="192">
        <f>'P&amp;L Monthly'!AF24</f>
        <v>0</v>
      </c>
      <c r="H24" s="193">
        <f>'P&amp;L Monthly'!AT24</f>
        <v>0</v>
      </c>
      <c r="I24" s="42"/>
      <c r="J24" s="42"/>
      <c r="K24" s="42"/>
      <c r="L24" s="42"/>
      <c r="M24" s="42"/>
      <c r="N24" s="42"/>
      <c r="O24" s="42"/>
    </row>
    <row r="25" spans="1:15" ht="15" customHeight="1" x14ac:dyDescent="0.2">
      <c r="A25" s="986"/>
      <c r="C25" s="183"/>
      <c r="D25" s="50">
        <f>'P&amp;L Monthly'!D25</f>
        <v>0</v>
      </c>
      <c r="E25" s="50"/>
      <c r="F25" s="191">
        <f>'P&amp;L Monthly'!R25</f>
        <v>0</v>
      </c>
      <c r="G25" s="192">
        <f>'P&amp;L Monthly'!AF25</f>
        <v>0</v>
      </c>
      <c r="H25" s="193">
        <f>'P&amp;L Monthly'!AT25</f>
        <v>0</v>
      </c>
      <c r="I25" s="42"/>
      <c r="J25" s="42"/>
      <c r="K25" s="42"/>
      <c r="L25" s="42"/>
      <c r="M25" s="42"/>
      <c r="N25" s="42"/>
      <c r="O25" s="42"/>
    </row>
    <row r="26" spans="1:15" x14ac:dyDescent="0.2">
      <c r="A26" s="986"/>
      <c r="C26" s="183"/>
      <c r="D26" s="50">
        <f>'P&amp;L Monthly'!D26</f>
        <v>0</v>
      </c>
      <c r="E26" s="50"/>
      <c r="F26" s="191">
        <f>'P&amp;L Monthly'!R26</f>
        <v>0</v>
      </c>
      <c r="G26" s="192">
        <f>'P&amp;L Monthly'!AF26</f>
        <v>0</v>
      </c>
      <c r="H26" s="193">
        <f>'P&amp;L Monthly'!AT26</f>
        <v>0</v>
      </c>
      <c r="I26" s="42"/>
      <c r="J26" s="42"/>
      <c r="K26" s="42"/>
      <c r="L26" s="42"/>
      <c r="M26" s="42"/>
      <c r="N26" s="42"/>
      <c r="O26" s="42"/>
    </row>
    <row r="27" spans="1:15" x14ac:dyDescent="0.2">
      <c r="A27" s="986"/>
      <c r="C27" s="183"/>
      <c r="D27" s="50">
        <f>'P&amp;L Monthly'!D27</f>
        <v>0</v>
      </c>
      <c r="E27" s="50"/>
      <c r="F27" s="191">
        <f>'P&amp;L Monthly'!R27</f>
        <v>0</v>
      </c>
      <c r="G27" s="192">
        <f>'P&amp;L Monthly'!AF27</f>
        <v>0</v>
      </c>
      <c r="H27" s="193">
        <f>'P&amp;L Monthly'!AT27</f>
        <v>0</v>
      </c>
      <c r="I27" s="42"/>
      <c r="J27" s="42"/>
      <c r="K27" s="42"/>
      <c r="L27" s="42"/>
      <c r="M27" s="42"/>
      <c r="N27" s="42"/>
      <c r="O27" s="42"/>
    </row>
    <row r="28" spans="1:15" x14ac:dyDescent="0.2">
      <c r="A28" s="986"/>
      <c r="C28" s="183"/>
      <c r="D28" s="50">
        <f>'P&amp;L Monthly'!D28</f>
        <v>0</v>
      </c>
      <c r="E28" s="50"/>
      <c r="F28" s="191">
        <f>'P&amp;L Monthly'!R28</f>
        <v>0</v>
      </c>
      <c r="G28" s="192">
        <f>'P&amp;L Monthly'!AF28</f>
        <v>0</v>
      </c>
      <c r="H28" s="193">
        <f>'P&amp;L Monthly'!AT28</f>
        <v>0</v>
      </c>
      <c r="I28" s="42"/>
      <c r="J28" s="42"/>
      <c r="K28" s="42"/>
      <c r="L28" s="42"/>
      <c r="M28" s="42"/>
      <c r="N28" s="42"/>
      <c r="O28" s="42"/>
    </row>
    <row r="29" spans="1:15" x14ac:dyDescent="0.2">
      <c r="A29" s="986"/>
      <c r="C29" s="183"/>
      <c r="D29" s="50">
        <f>'P&amp;L Monthly'!D29</f>
        <v>0</v>
      </c>
      <c r="E29" s="50"/>
      <c r="F29" s="191">
        <f>'P&amp;L Monthly'!R29</f>
        <v>0</v>
      </c>
      <c r="G29" s="192">
        <f>'P&amp;L Monthly'!AF29</f>
        <v>0</v>
      </c>
      <c r="H29" s="193">
        <f>'P&amp;L Monthly'!AT29</f>
        <v>0</v>
      </c>
      <c r="I29" s="42"/>
      <c r="J29" s="42"/>
      <c r="K29" s="42"/>
      <c r="L29" s="42"/>
      <c r="M29" s="42"/>
      <c r="N29" s="42"/>
      <c r="O29" s="42"/>
    </row>
    <row r="30" spans="1:15" x14ac:dyDescent="0.2">
      <c r="A30" s="986"/>
      <c r="C30" s="183"/>
      <c r="D30" s="50">
        <f>'P&amp;L Monthly'!D30</f>
        <v>0</v>
      </c>
      <c r="E30" s="50"/>
      <c r="F30" s="191">
        <f>'P&amp;L Monthly'!R30</f>
        <v>0</v>
      </c>
      <c r="G30" s="192">
        <f>'P&amp;L Monthly'!AF30</f>
        <v>0</v>
      </c>
      <c r="H30" s="193">
        <f>'P&amp;L Monthly'!AT30</f>
        <v>0</v>
      </c>
      <c r="I30" s="42"/>
      <c r="J30" s="42"/>
      <c r="K30" s="42"/>
      <c r="L30" s="42"/>
      <c r="M30" s="42"/>
      <c r="N30" s="42"/>
      <c r="O30" s="42"/>
    </row>
    <row r="31" spans="1:15" s="8" customFormat="1" ht="15" customHeight="1" x14ac:dyDescent="0.2">
      <c r="A31" s="986"/>
      <c r="B31" s="570"/>
      <c r="C31" s="255" t="s">
        <v>133</v>
      </c>
      <c r="D31" s="59"/>
      <c r="E31" s="59"/>
      <c r="F31" s="194">
        <f>SUM(F15:F30)</f>
        <v>0</v>
      </c>
      <c r="G31" s="195">
        <f>SUM(G15:G30)</f>
        <v>0</v>
      </c>
      <c r="H31" s="196">
        <f>SUM(H15:H30)</f>
        <v>0</v>
      </c>
      <c r="I31" s="53"/>
      <c r="J31" s="53"/>
      <c r="K31" s="53"/>
      <c r="L31" s="53"/>
      <c r="M31" s="53"/>
      <c r="N31" s="53"/>
      <c r="O31" s="53"/>
    </row>
    <row r="32" spans="1:15" s="8" customFormat="1" ht="15" customHeight="1" x14ac:dyDescent="0.2">
      <c r="A32" s="986"/>
      <c r="B32" s="570"/>
      <c r="C32" s="184" t="s">
        <v>74</v>
      </c>
      <c r="D32" s="59"/>
      <c r="E32" s="59"/>
      <c r="F32" s="197">
        <f>+F14-F31</f>
        <v>0</v>
      </c>
      <c r="G32" s="198">
        <f>+G14-G31</f>
        <v>0</v>
      </c>
      <c r="H32" s="199">
        <f>+H14-H31</f>
        <v>0</v>
      </c>
      <c r="I32" s="53"/>
      <c r="J32" s="53"/>
      <c r="K32" s="53"/>
      <c r="L32" s="53"/>
      <c r="M32" s="53"/>
      <c r="N32" s="53"/>
      <c r="O32" s="53"/>
    </row>
    <row r="33" spans="1:15" ht="15" customHeight="1" x14ac:dyDescent="0.2">
      <c r="A33" s="986"/>
      <c r="C33" s="183" t="s">
        <v>16</v>
      </c>
      <c r="D33" s="50"/>
      <c r="E33" s="50"/>
      <c r="F33" s="191">
        <f>'P&amp;L Monthly'!R33</f>
        <v>0</v>
      </c>
      <c r="G33" s="192">
        <f>'P&amp;L Monthly'!AF33</f>
        <v>0</v>
      </c>
      <c r="H33" s="193">
        <f>'P&amp;L Monthly'!AT33</f>
        <v>0</v>
      </c>
      <c r="I33" s="42"/>
      <c r="J33" s="42"/>
      <c r="K33" s="42"/>
      <c r="L33" s="42"/>
      <c r="M33" s="42"/>
      <c r="N33" s="42"/>
      <c r="O33" s="42"/>
    </row>
    <row r="34" spans="1:15" x14ac:dyDescent="0.2">
      <c r="A34" s="986"/>
      <c r="C34" s="183" t="s">
        <v>10</v>
      </c>
      <c r="D34" s="50"/>
      <c r="E34" s="50"/>
      <c r="F34" s="191">
        <f>'P&amp;L Monthly'!R34</f>
        <v>0</v>
      </c>
      <c r="G34" s="192">
        <f>'P&amp;L Monthly'!AF34</f>
        <v>0</v>
      </c>
      <c r="H34" s="193">
        <f>'P&amp;L Monthly'!AT34</f>
        <v>0</v>
      </c>
      <c r="I34" s="42"/>
      <c r="J34" s="42"/>
      <c r="K34" s="42"/>
      <c r="L34" s="42"/>
      <c r="M34" s="42"/>
      <c r="N34" s="42"/>
      <c r="O34" s="42"/>
    </row>
    <row r="35" spans="1:15" s="8" customFormat="1" ht="15" customHeight="1" x14ac:dyDescent="0.2">
      <c r="A35" s="986"/>
      <c r="B35" s="570"/>
      <c r="C35" s="242" t="s">
        <v>71</v>
      </c>
      <c r="D35" s="243"/>
      <c r="E35" s="243"/>
      <c r="F35" s="194">
        <f>SUM(F32:F34)</f>
        <v>0</v>
      </c>
      <c r="G35" s="195">
        <f>SUM(G32:G34)</f>
        <v>0</v>
      </c>
      <c r="H35" s="196">
        <f>SUM(H32:H34)</f>
        <v>0</v>
      </c>
      <c r="I35" s="53"/>
      <c r="J35" s="53"/>
      <c r="K35" s="53"/>
      <c r="L35" s="53"/>
      <c r="M35" s="53"/>
      <c r="N35" s="53"/>
      <c r="O35" s="53"/>
    </row>
    <row r="36" spans="1:15" ht="6" customHeight="1" x14ac:dyDescent="0.2">
      <c r="A36" s="986"/>
      <c r="C36" s="26"/>
      <c r="D36" s="42"/>
      <c r="E36" s="42"/>
      <c r="F36" s="42"/>
      <c r="G36" s="42"/>
      <c r="H36" s="42"/>
      <c r="I36" s="42"/>
      <c r="J36" s="42"/>
      <c r="K36" s="42"/>
      <c r="L36" s="42"/>
      <c r="M36" s="42"/>
      <c r="N36" s="42"/>
      <c r="O36" s="42"/>
    </row>
    <row r="37" spans="1:15" x14ac:dyDescent="0.2">
      <c r="A37" s="986"/>
      <c r="C37" s="26" t="s">
        <v>75</v>
      </c>
      <c r="D37" s="42"/>
      <c r="E37" s="42"/>
      <c r="F37" s="42"/>
      <c r="G37" s="42"/>
      <c r="H37" s="42"/>
      <c r="I37" s="42"/>
      <c r="J37" s="42"/>
      <c r="K37" s="42"/>
      <c r="L37" s="42"/>
      <c r="M37" s="42"/>
      <c r="N37" s="42"/>
      <c r="O37" s="42"/>
    </row>
    <row r="38" spans="1:15" hidden="1" x14ac:dyDescent="0.2">
      <c r="A38" s="986"/>
      <c r="C38" s="26"/>
      <c r="D38" s="42"/>
      <c r="E38" s="42"/>
      <c r="F38" s="42"/>
      <c r="G38" s="42"/>
      <c r="H38" s="42"/>
      <c r="I38" s="42"/>
      <c r="J38" s="42"/>
      <c r="K38" s="42"/>
      <c r="L38" s="42"/>
      <c r="M38" s="42"/>
      <c r="N38" s="42"/>
      <c r="O38" s="42"/>
    </row>
    <row r="39" spans="1:15" ht="14.1" hidden="1" customHeight="1" x14ac:dyDescent="0.2">
      <c r="A39" s="986"/>
    </row>
    <row r="40" spans="1:15" ht="14.1" hidden="1" customHeight="1" x14ac:dyDescent="0.2">
      <c r="A40" s="986"/>
    </row>
    <row r="41" spans="1:15" ht="14.1" hidden="1" customHeight="1" x14ac:dyDescent="0.2">
      <c r="A41" s="986"/>
    </row>
    <row r="42" spans="1:15" ht="14.1" hidden="1" customHeight="1" x14ac:dyDescent="0.2">
      <c r="A42" s="986"/>
    </row>
    <row r="43" spans="1:15" ht="14.1" hidden="1" customHeight="1" x14ac:dyDescent="0.2">
      <c r="A43" s="986"/>
    </row>
    <row r="44" spans="1:15" ht="14.1" hidden="1" customHeight="1" x14ac:dyDescent="0.2">
      <c r="A44" s="986"/>
    </row>
    <row r="45" spans="1:15" ht="14.1" hidden="1" customHeight="1" x14ac:dyDescent="0.2">
      <c r="A45" s="986"/>
    </row>
    <row r="46" spans="1:15" ht="14.1" hidden="1" customHeight="1" x14ac:dyDescent="0.2">
      <c r="A46" s="994"/>
    </row>
    <row r="47" spans="1:15" ht="14.1" hidden="1" customHeight="1" x14ac:dyDescent="0.2">
      <c r="A47" s="994"/>
    </row>
    <row r="48" spans="1:15" ht="14.1" hidden="1" customHeight="1" x14ac:dyDescent="0.2">
      <c r="A48" s="994"/>
    </row>
    <row r="49" spans="1:1" ht="14.1" hidden="1" customHeight="1" x14ac:dyDescent="0.2">
      <c r="A49" s="994"/>
    </row>
    <row r="50" spans="1:1" ht="14.1" hidden="1" customHeight="1" x14ac:dyDescent="0.2">
      <c r="A50" s="994"/>
    </row>
    <row r="51" spans="1:1" ht="14.1" hidden="1" customHeight="1" x14ac:dyDescent="0.2">
      <c r="A51" s="994"/>
    </row>
    <row r="52" spans="1:1" ht="14.1" hidden="1" customHeight="1" x14ac:dyDescent="0.2">
      <c r="A52" s="994"/>
    </row>
    <row r="53" spans="1:1" ht="14.1" hidden="1" customHeight="1" x14ac:dyDescent="0.2">
      <c r="A53" s="994"/>
    </row>
    <row r="54" spans="1:1" ht="14.1" hidden="1" customHeight="1" x14ac:dyDescent="0.2">
      <c r="A54" s="603"/>
    </row>
    <row r="55" spans="1:1" ht="14.1" hidden="1" customHeight="1" x14ac:dyDescent="0.2">
      <c r="A55" s="603"/>
    </row>
    <row r="56" spans="1:1" ht="14.1" hidden="1" customHeight="1" x14ac:dyDescent="0.2">
      <c r="A56" s="603"/>
    </row>
    <row r="57" spans="1:1" ht="14.1" hidden="1" customHeight="1" x14ac:dyDescent="0.2">
      <c r="A57" s="603"/>
    </row>
    <row r="58" spans="1:1" ht="14.1" hidden="1" customHeight="1" x14ac:dyDescent="0.2">
      <c r="A58" s="603"/>
    </row>
    <row r="59" spans="1:1" ht="14.1" hidden="1" customHeight="1" x14ac:dyDescent="0.2">
      <c r="A59" s="603"/>
    </row>
    <row r="60" spans="1:1" ht="14.1" hidden="1" customHeight="1" x14ac:dyDescent="0.2">
      <c r="A60" s="603"/>
    </row>
    <row r="61" spans="1:1" ht="14.1" hidden="1" customHeight="1" x14ac:dyDescent="0.2">
      <c r="A61" s="603"/>
    </row>
    <row r="62" spans="1:1" ht="14.1" hidden="1" customHeight="1" x14ac:dyDescent="0.2">
      <c r="A62" s="603"/>
    </row>
    <row r="63" spans="1:1" ht="14.1" hidden="1" customHeight="1" x14ac:dyDescent="0.2">
      <c r="A63" s="603"/>
    </row>
    <row r="64" spans="1:1" ht="14.1" hidden="1" customHeight="1" x14ac:dyDescent="0.2">
      <c r="A64" s="603"/>
    </row>
    <row r="65" spans="1:1" ht="14.1" hidden="1" customHeight="1" x14ac:dyDescent="0.2">
      <c r="A65" s="603"/>
    </row>
    <row r="66" spans="1:1" ht="14.1" hidden="1" customHeight="1" x14ac:dyDescent="0.2">
      <c r="A66" s="603"/>
    </row>
    <row r="67" spans="1:1" ht="14.1" hidden="1" customHeight="1" x14ac:dyDescent="0.2">
      <c r="A67" s="603"/>
    </row>
    <row r="68" spans="1:1" ht="14.1" hidden="1" customHeight="1" x14ac:dyDescent="0.2"/>
  </sheetData>
  <mergeCells count="1">
    <mergeCell ref="E1:G2"/>
  </mergeCells>
  <phoneticPr fontId="0" type="noConversion"/>
  <printOptions horizontalCentered="1" gridLines="1"/>
  <pageMargins left="0.70866141732283472"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indexed="18"/>
  </sheetPr>
  <dimension ref="A1:BB68"/>
  <sheetViews>
    <sheetView zoomScaleNormal="100" zoomScaleSheetLayoutView="75" workbookViewId="0">
      <pane xSplit="5" topLeftCell="F1" activePane="topRight" state="frozen"/>
      <selection activeCell="A3" sqref="A3:XFD3"/>
      <selection pane="topRight" activeCell="K1" sqref="K1"/>
    </sheetView>
  </sheetViews>
  <sheetFormatPr defaultColWidth="0" defaultRowHeight="12.75" zeroHeight="1" x14ac:dyDescent="0.2"/>
  <cols>
    <col min="1" max="1" width="15.5703125" style="6" customWidth="1"/>
    <col min="2" max="2" width="0.85546875" style="6" customWidth="1"/>
    <col min="3" max="3" width="1.5703125" style="6" customWidth="1"/>
    <col min="4" max="4" width="29.5703125" style="6" customWidth="1"/>
    <col min="5" max="5" width="6.5703125" style="6" customWidth="1"/>
    <col min="6" max="17" width="10.42578125" style="6" customWidth="1"/>
    <col min="18" max="18" width="10.42578125" style="5" customWidth="1"/>
    <col min="19" max="19" width="1.5703125" style="1" customWidth="1"/>
    <col min="20" max="32" width="10.42578125" style="6" customWidth="1"/>
    <col min="33" max="33" width="1.5703125" style="5" customWidth="1"/>
    <col min="34" max="46" width="10.42578125" style="6" customWidth="1"/>
    <col min="47" max="47" width="0.85546875" style="6" customWidth="1"/>
    <col min="48" max="48" width="10.5703125" style="6" customWidth="1"/>
    <col min="49" max="54" width="0" style="6" hidden="1" customWidth="1"/>
    <col min="55" max="16384" width="9" style="6" hidden="1"/>
  </cols>
  <sheetData>
    <row r="1" spans="1:54" ht="15" customHeight="1" thickBot="1" x14ac:dyDescent="0.25">
      <c r="A1" s="1012" t="s">
        <v>283</v>
      </c>
      <c r="B1" s="567"/>
      <c r="C1" s="26" t="str">
        <f>"Financial Forecasts for "&amp;mtype&amp;" P&amp;S Store"</f>
        <v>Financial Forecasts for Metro P&amp;S Store</v>
      </c>
      <c r="D1" s="41"/>
      <c r="E1" s="26"/>
      <c r="F1" s="1047" t="str">
        <f>TandCmessage</f>
        <v xml:space="preserve"> ! Please agree to the terms and conditions on the Terms sheet</v>
      </c>
      <c r="G1" s="1047"/>
      <c r="H1" s="1047"/>
      <c r="I1" s="42"/>
      <c r="J1" s="42"/>
      <c r="K1" s="42"/>
      <c r="L1" s="42"/>
      <c r="M1" s="42"/>
      <c r="N1" s="42"/>
      <c r="O1" s="42"/>
      <c r="P1" s="42"/>
      <c r="Q1" s="36"/>
      <c r="R1" s="37" t="str">
        <f>"Currency: "&amp;'Input - Store'!$H$6</f>
        <v>Currency: GBP</v>
      </c>
      <c r="S1" s="41"/>
      <c r="T1" s="42"/>
      <c r="U1" s="42"/>
      <c r="V1" s="42"/>
      <c r="W1" s="42"/>
      <c r="X1" s="42"/>
      <c r="Y1" s="42"/>
      <c r="Z1" s="42"/>
      <c r="AA1" s="42"/>
      <c r="AB1" s="42"/>
      <c r="AC1" s="42"/>
      <c r="AD1" s="42"/>
      <c r="AE1" s="36"/>
      <c r="AF1" s="37" t="str">
        <f>"Currency: "&amp;'Input - Store'!$H$6</f>
        <v>Currency: GBP</v>
      </c>
      <c r="AG1" s="26"/>
      <c r="AH1" s="42"/>
      <c r="AI1" s="42"/>
      <c r="AJ1" s="42"/>
      <c r="AK1" s="42"/>
      <c r="AL1" s="42"/>
      <c r="AM1" s="42"/>
      <c r="AN1" s="42"/>
      <c r="AO1" s="42"/>
      <c r="AP1" s="42"/>
      <c r="AQ1" s="42"/>
      <c r="AR1" s="42"/>
      <c r="AS1" s="36"/>
      <c r="AT1" s="37" t="str">
        <f>"Currency: "&amp;'Input - Store'!$H$6</f>
        <v>Currency: GBP</v>
      </c>
      <c r="AU1" s="42"/>
    </row>
    <row r="2" spans="1:54" ht="15" customHeight="1" x14ac:dyDescent="0.2">
      <c r="A2" s="985"/>
      <c r="B2" s="1011"/>
      <c r="C2" s="41" t="str">
        <f>"Store: "&amp;StoreName</f>
        <v xml:space="preserve">Store: </v>
      </c>
      <c r="D2" s="41"/>
      <c r="E2" s="26"/>
      <c r="F2" s="1047"/>
      <c r="G2" s="1047"/>
      <c r="H2" s="1047"/>
      <c r="I2" s="42"/>
      <c r="J2" s="42"/>
      <c r="K2" s="42"/>
      <c r="L2" s="42"/>
      <c r="M2" s="42"/>
      <c r="N2" s="42"/>
      <c r="O2" s="42"/>
      <c r="P2" s="42"/>
      <c r="Q2" s="42"/>
      <c r="R2" s="38"/>
      <c r="S2" s="41"/>
      <c r="T2" s="42"/>
      <c r="U2" s="42"/>
      <c r="V2" s="42"/>
      <c r="W2" s="42"/>
      <c r="X2" s="42"/>
      <c r="Y2" s="42"/>
      <c r="Z2" s="42"/>
      <c r="AA2" s="42"/>
      <c r="AB2" s="42"/>
      <c r="AC2" s="42"/>
      <c r="AD2" s="42"/>
      <c r="AE2" s="42"/>
      <c r="AF2" s="38"/>
      <c r="AG2" s="26"/>
      <c r="AH2" s="42"/>
      <c r="AI2" s="42"/>
      <c r="AJ2" s="42"/>
      <c r="AK2" s="42"/>
      <c r="AL2" s="42"/>
      <c r="AM2" s="42"/>
      <c r="AN2" s="42"/>
      <c r="AO2" s="42"/>
      <c r="AP2" s="42"/>
      <c r="AQ2" s="42"/>
      <c r="AR2" s="42"/>
      <c r="AS2" s="42"/>
      <c r="AT2" s="38"/>
      <c r="AU2" s="42"/>
    </row>
    <row r="3" spans="1:54" ht="15" customHeight="1" x14ac:dyDescent="0.2">
      <c r="A3" s="990" t="s">
        <v>350</v>
      </c>
      <c r="B3" s="1"/>
      <c r="C3" s="26" t="str">
        <f>"Prepared by: "&amp;Preparer</f>
        <v xml:space="preserve">Prepared by: </v>
      </c>
      <c r="D3" s="41"/>
      <c r="E3" s="26"/>
      <c r="F3" s="26"/>
      <c r="G3" s="42"/>
      <c r="H3" s="42"/>
      <c r="I3" s="42"/>
      <c r="J3" s="42"/>
      <c r="K3" s="42"/>
      <c r="L3" s="42"/>
      <c r="M3" s="42"/>
      <c r="N3" s="42"/>
      <c r="O3" s="42"/>
      <c r="P3" s="42"/>
      <c r="Q3" s="42"/>
      <c r="R3" s="41"/>
      <c r="S3" s="41"/>
      <c r="T3" s="42"/>
      <c r="U3" s="42"/>
      <c r="V3" s="42"/>
      <c r="W3" s="42"/>
      <c r="X3" s="42"/>
      <c r="Y3" s="42"/>
      <c r="Z3" s="42"/>
      <c r="AA3" s="42"/>
      <c r="AB3" s="42"/>
      <c r="AC3" s="42"/>
      <c r="AD3" s="42"/>
      <c r="AE3" s="42"/>
      <c r="AF3" s="42"/>
      <c r="AG3" s="26"/>
      <c r="AH3" s="42"/>
      <c r="AI3" s="42"/>
      <c r="AJ3" s="42"/>
      <c r="AK3" s="42"/>
      <c r="AL3" s="42"/>
      <c r="AM3" s="42"/>
      <c r="AN3" s="42"/>
      <c r="AO3" s="42"/>
      <c r="AP3" s="42"/>
      <c r="AQ3" s="42"/>
      <c r="AR3" s="42"/>
      <c r="AS3" s="42"/>
      <c r="AT3" s="42"/>
      <c r="AU3" s="42"/>
    </row>
    <row r="4" spans="1:54" ht="15" customHeight="1" x14ac:dyDescent="0.25">
      <c r="A4" s="991" t="s">
        <v>351</v>
      </c>
      <c r="B4" s="1"/>
      <c r="C4" s="599" t="s">
        <v>52</v>
      </c>
      <c r="D4" s="45"/>
      <c r="E4" s="46"/>
      <c r="F4" s="602">
        <v>1</v>
      </c>
      <c r="G4" s="601"/>
      <c r="H4" s="601"/>
      <c r="I4" s="601"/>
      <c r="J4" s="601"/>
      <c r="K4" s="601"/>
      <c r="L4" s="601"/>
      <c r="M4" s="601"/>
      <c r="N4" s="601"/>
      <c r="O4" s="601"/>
      <c r="P4" s="601"/>
      <c r="Q4" s="601"/>
      <c r="R4" s="601"/>
      <c r="S4" s="55"/>
      <c r="T4" s="602">
        <v>2</v>
      </c>
      <c r="U4" s="601"/>
      <c r="V4" s="601"/>
      <c r="W4" s="601"/>
      <c r="X4" s="601"/>
      <c r="Y4" s="601"/>
      <c r="Z4" s="601"/>
      <c r="AA4" s="601"/>
      <c r="AB4" s="601"/>
      <c r="AC4" s="601"/>
      <c r="AD4" s="601"/>
      <c r="AE4" s="601"/>
      <c r="AF4" s="601"/>
      <c r="AG4" s="55"/>
      <c r="AH4" s="602">
        <v>3</v>
      </c>
      <c r="AI4" s="601"/>
      <c r="AJ4" s="601"/>
      <c r="AK4" s="601"/>
      <c r="AL4" s="601"/>
      <c r="AM4" s="601"/>
      <c r="AN4" s="601"/>
      <c r="AO4" s="601"/>
      <c r="AP4" s="601"/>
      <c r="AQ4" s="601"/>
      <c r="AR4" s="601"/>
      <c r="AS4" s="601"/>
      <c r="AT4" s="601"/>
      <c r="AU4" s="26"/>
      <c r="AV4" s="323" t="s">
        <v>141</v>
      </c>
    </row>
    <row r="5" spans="1:54" ht="15" customHeight="1" x14ac:dyDescent="0.2">
      <c r="A5" s="991" t="s">
        <v>255</v>
      </c>
      <c r="B5" s="1"/>
      <c r="C5" s="56"/>
      <c r="D5" s="56"/>
      <c r="E5" s="42"/>
      <c r="F5" s="42"/>
      <c r="G5" s="42"/>
      <c r="H5" s="42"/>
      <c r="I5" s="42"/>
      <c r="J5" s="42"/>
      <c r="K5" s="42"/>
      <c r="L5" s="42"/>
      <c r="M5" s="42"/>
      <c r="N5" s="42"/>
      <c r="O5" s="42"/>
      <c r="P5" s="42"/>
      <c r="Q5" s="42"/>
      <c r="R5" s="42"/>
      <c r="S5" s="26"/>
      <c r="T5" s="42"/>
      <c r="U5" s="42"/>
      <c r="V5" s="42"/>
      <c r="W5" s="42"/>
      <c r="X5" s="42"/>
      <c r="Y5" s="42"/>
      <c r="Z5" s="42"/>
      <c r="AA5" s="42"/>
      <c r="AB5" s="42"/>
      <c r="AC5" s="42"/>
      <c r="AD5" s="42"/>
      <c r="AE5" s="42"/>
      <c r="AF5" s="42"/>
      <c r="AG5" s="26"/>
      <c r="AH5" s="42"/>
      <c r="AI5" s="42"/>
      <c r="AJ5" s="42"/>
      <c r="AK5" s="42"/>
      <c r="AL5" s="42"/>
      <c r="AM5" s="42"/>
      <c r="AN5" s="42"/>
      <c r="AO5" s="42"/>
      <c r="AP5" s="42"/>
      <c r="AQ5" s="42"/>
      <c r="AR5" s="42"/>
      <c r="AS5" s="42"/>
      <c r="AT5" s="42"/>
      <c r="AU5" s="26"/>
      <c r="AV5" s="324"/>
    </row>
    <row r="6" spans="1:54" ht="15" customHeight="1" x14ac:dyDescent="0.2">
      <c r="A6" s="991" t="s">
        <v>352</v>
      </c>
      <c r="B6" s="1"/>
      <c r="C6" s="241"/>
      <c r="D6" s="239"/>
      <c r="E6" s="240"/>
      <c r="F6" s="176">
        <v>1</v>
      </c>
      <c r="G6" s="174">
        <f t="shared" ref="G6:Q6" si="0">+F6+1</f>
        <v>2</v>
      </c>
      <c r="H6" s="174">
        <f t="shared" si="0"/>
        <v>3</v>
      </c>
      <c r="I6" s="174">
        <f t="shared" si="0"/>
        <v>4</v>
      </c>
      <c r="J6" s="174">
        <f t="shared" si="0"/>
        <v>5</v>
      </c>
      <c r="K6" s="174">
        <f t="shared" si="0"/>
        <v>6</v>
      </c>
      <c r="L6" s="174">
        <f t="shared" si="0"/>
        <v>7</v>
      </c>
      <c r="M6" s="174">
        <f t="shared" si="0"/>
        <v>8</v>
      </c>
      <c r="N6" s="174">
        <f t="shared" si="0"/>
        <v>9</v>
      </c>
      <c r="O6" s="174">
        <f t="shared" si="0"/>
        <v>10</v>
      </c>
      <c r="P6" s="174">
        <f t="shared" si="0"/>
        <v>11</v>
      </c>
      <c r="Q6" s="174">
        <f t="shared" si="0"/>
        <v>12</v>
      </c>
      <c r="R6" s="208" t="s">
        <v>1</v>
      </c>
      <c r="S6" s="62"/>
      <c r="T6" s="176">
        <f>+F6</f>
        <v>1</v>
      </c>
      <c r="U6" s="174">
        <f t="shared" ref="U6:AE6" si="1">+T6+1</f>
        <v>2</v>
      </c>
      <c r="V6" s="174">
        <f t="shared" si="1"/>
        <v>3</v>
      </c>
      <c r="W6" s="174">
        <f t="shared" si="1"/>
        <v>4</v>
      </c>
      <c r="X6" s="174">
        <f t="shared" si="1"/>
        <v>5</v>
      </c>
      <c r="Y6" s="174">
        <f t="shared" si="1"/>
        <v>6</v>
      </c>
      <c r="Z6" s="174">
        <f t="shared" si="1"/>
        <v>7</v>
      </c>
      <c r="AA6" s="174">
        <f t="shared" si="1"/>
        <v>8</v>
      </c>
      <c r="AB6" s="174">
        <f t="shared" si="1"/>
        <v>9</v>
      </c>
      <c r="AC6" s="174">
        <f t="shared" si="1"/>
        <v>10</v>
      </c>
      <c r="AD6" s="174">
        <f t="shared" si="1"/>
        <v>11</v>
      </c>
      <c r="AE6" s="174">
        <f t="shared" si="1"/>
        <v>12</v>
      </c>
      <c r="AF6" s="208" t="s">
        <v>1</v>
      </c>
      <c r="AG6" s="62"/>
      <c r="AH6" s="176">
        <f>+T6</f>
        <v>1</v>
      </c>
      <c r="AI6" s="174">
        <f t="shared" ref="AI6:AS6" si="2">+AH6+1</f>
        <v>2</v>
      </c>
      <c r="AJ6" s="174">
        <f t="shared" si="2"/>
        <v>3</v>
      </c>
      <c r="AK6" s="174">
        <f t="shared" si="2"/>
        <v>4</v>
      </c>
      <c r="AL6" s="174">
        <f t="shared" si="2"/>
        <v>5</v>
      </c>
      <c r="AM6" s="174">
        <f t="shared" si="2"/>
        <v>6</v>
      </c>
      <c r="AN6" s="174">
        <f t="shared" si="2"/>
        <v>7</v>
      </c>
      <c r="AO6" s="174">
        <f t="shared" si="2"/>
        <v>8</v>
      </c>
      <c r="AP6" s="174">
        <f t="shared" si="2"/>
        <v>9</v>
      </c>
      <c r="AQ6" s="174">
        <f t="shared" si="2"/>
        <v>10</v>
      </c>
      <c r="AR6" s="174">
        <f t="shared" si="2"/>
        <v>11</v>
      </c>
      <c r="AS6" s="174">
        <f t="shared" si="2"/>
        <v>12</v>
      </c>
      <c r="AT6" s="208" t="s">
        <v>1</v>
      </c>
      <c r="AU6" s="42"/>
      <c r="AV6" s="67"/>
      <c r="AW6" s="42"/>
      <c r="AX6" s="42"/>
      <c r="AY6" s="42"/>
      <c r="AZ6" s="42"/>
      <c r="BA6" s="42"/>
      <c r="BB6" s="10"/>
    </row>
    <row r="7" spans="1:54" ht="15" customHeight="1" x14ac:dyDescent="0.2">
      <c r="A7" s="991" t="s">
        <v>58</v>
      </c>
      <c r="B7" s="1"/>
      <c r="C7" s="237" t="s">
        <v>5</v>
      </c>
      <c r="D7" s="192"/>
      <c r="E7" s="193"/>
      <c r="F7" s="191">
        <f>'Sales Analysis'!F24</f>
        <v>0</v>
      </c>
      <c r="G7" s="192">
        <f>'Sales Analysis'!G24</f>
        <v>0</v>
      </c>
      <c r="H7" s="192">
        <f>'Sales Analysis'!H24</f>
        <v>0</v>
      </c>
      <c r="I7" s="192">
        <f>'Sales Analysis'!I24</f>
        <v>0</v>
      </c>
      <c r="J7" s="192">
        <f>'Sales Analysis'!J24</f>
        <v>0</v>
      </c>
      <c r="K7" s="192">
        <f>'Sales Analysis'!K24</f>
        <v>0</v>
      </c>
      <c r="L7" s="192">
        <f>'Sales Analysis'!L24</f>
        <v>0</v>
      </c>
      <c r="M7" s="192">
        <f>'Sales Analysis'!M24</f>
        <v>0</v>
      </c>
      <c r="N7" s="192">
        <f>'Sales Analysis'!N24</f>
        <v>0</v>
      </c>
      <c r="O7" s="192">
        <f>'Sales Analysis'!O24</f>
        <v>0</v>
      </c>
      <c r="P7" s="192">
        <f>'Sales Analysis'!P24</f>
        <v>0</v>
      </c>
      <c r="Q7" s="192">
        <f>'Sales Analysis'!Q24</f>
        <v>0</v>
      </c>
      <c r="R7" s="193">
        <f>SUM(F7:Q7)</f>
        <v>0</v>
      </c>
      <c r="S7" s="142"/>
      <c r="T7" s="191">
        <f>'Sales Analysis'!U24</f>
        <v>0</v>
      </c>
      <c r="U7" s="192">
        <f>'Sales Analysis'!V24</f>
        <v>0</v>
      </c>
      <c r="V7" s="192">
        <f>'Sales Analysis'!W24</f>
        <v>0</v>
      </c>
      <c r="W7" s="192">
        <f>'Sales Analysis'!X24</f>
        <v>0</v>
      </c>
      <c r="X7" s="192">
        <f>'Sales Analysis'!Y24</f>
        <v>0</v>
      </c>
      <c r="Y7" s="192">
        <f>'Sales Analysis'!Z24</f>
        <v>0</v>
      </c>
      <c r="Z7" s="192">
        <f>'Sales Analysis'!AA24</f>
        <v>0</v>
      </c>
      <c r="AA7" s="192">
        <f>'Sales Analysis'!AB24</f>
        <v>0</v>
      </c>
      <c r="AB7" s="192">
        <f>'Sales Analysis'!AC24</f>
        <v>0</v>
      </c>
      <c r="AC7" s="192">
        <f>'Sales Analysis'!AD24</f>
        <v>0</v>
      </c>
      <c r="AD7" s="192">
        <f>'Sales Analysis'!AE24</f>
        <v>0</v>
      </c>
      <c r="AE7" s="192">
        <f>'Sales Analysis'!AF24</f>
        <v>0</v>
      </c>
      <c r="AF7" s="193">
        <f>SUM(T7:AE7)</f>
        <v>0</v>
      </c>
      <c r="AG7" s="142"/>
      <c r="AH7" s="191">
        <f>'Sales Analysis'!AJ24</f>
        <v>0</v>
      </c>
      <c r="AI7" s="192">
        <f>'Sales Analysis'!AK24</f>
        <v>0</v>
      </c>
      <c r="AJ7" s="192">
        <f>'Sales Analysis'!AL24</f>
        <v>0</v>
      </c>
      <c r="AK7" s="192">
        <f>'Sales Analysis'!AM24</f>
        <v>0</v>
      </c>
      <c r="AL7" s="192">
        <f>'Sales Analysis'!AN24</f>
        <v>0</v>
      </c>
      <c r="AM7" s="192">
        <f>'Sales Analysis'!AO24</f>
        <v>0</v>
      </c>
      <c r="AN7" s="192">
        <f>'Sales Analysis'!AP24</f>
        <v>0</v>
      </c>
      <c r="AO7" s="192">
        <f>'Sales Analysis'!AQ24</f>
        <v>0</v>
      </c>
      <c r="AP7" s="192">
        <f>'Sales Analysis'!AR24</f>
        <v>0</v>
      </c>
      <c r="AQ7" s="192">
        <f>'Sales Analysis'!AS24</f>
        <v>0</v>
      </c>
      <c r="AR7" s="192">
        <f>'Sales Analysis'!AT24</f>
        <v>0</v>
      </c>
      <c r="AS7" s="192">
        <f>'Sales Analysis'!AU24</f>
        <v>0</v>
      </c>
      <c r="AT7" s="193">
        <f>SUM(AH7:AS7)</f>
        <v>0</v>
      </c>
      <c r="AU7" s="26"/>
      <c r="AV7" s="324"/>
    </row>
    <row r="8" spans="1:54" ht="15" customHeight="1" x14ac:dyDescent="0.2">
      <c r="A8" s="992" t="s">
        <v>353</v>
      </c>
      <c r="B8" s="1"/>
      <c r="C8" s="191" t="s">
        <v>6</v>
      </c>
      <c r="D8" s="192"/>
      <c r="E8" s="193"/>
      <c r="F8" s="191"/>
      <c r="G8" s="192"/>
      <c r="H8" s="192"/>
      <c r="I8" s="192"/>
      <c r="J8" s="192"/>
      <c r="K8" s="192"/>
      <c r="L8" s="192"/>
      <c r="M8" s="192"/>
      <c r="N8" s="192"/>
      <c r="O8" s="192"/>
      <c r="P8" s="192"/>
      <c r="Q8" s="192"/>
      <c r="R8" s="193"/>
      <c r="S8" s="142"/>
      <c r="T8" s="191"/>
      <c r="U8" s="192"/>
      <c r="V8" s="192"/>
      <c r="W8" s="192"/>
      <c r="X8" s="192"/>
      <c r="Y8" s="192"/>
      <c r="Z8" s="192"/>
      <c r="AA8" s="192"/>
      <c r="AB8" s="192"/>
      <c r="AC8" s="192"/>
      <c r="AD8" s="192"/>
      <c r="AE8" s="192"/>
      <c r="AF8" s="193"/>
      <c r="AG8" s="142"/>
      <c r="AH8" s="191"/>
      <c r="AI8" s="192"/>
      <c r="AJ8" s="192"/>
      <c r="AK8" s="192"/>
      <c r="AL8" s="192"/>
      <c r="AM8" s="192"/>
      <c r="AN8" s="192"/>
      <c r="AO8" s="192"/>
      <c r="AP8" s="192"/>
      <c r="AQ8" s="192"/>
      <c r="AR8" s="192"/>
      <c r="AS8" s="192"/>
      <c r="AT8" s="193"/>
      <c r="AU8" s="26"/>
      <c r="AV8" s="324"/>
    </row>
    <row r="9" spans="1:54" ht="15" customHeight="1" thickBot="1" x14ac:dyDescent="0.25">
      <c r="A9" s="986"/>
      <c r="B9" s="1"/>
      <c r="C9" s="191"/>
      <c r="D9" s="192" t="s">
        <v>46</v>
      </c>
      <c r="E9" s="193"/>
      <c r="F9" s="191">
        <f>F7-'Sales Analysis'!F44</f>
        <v>0</v>
      </c>
      <c r="G9" s="192">
        <f>G7-'Sales Analysis'!G44</f>
        <v>0</v>
      </c>
      <c r="H9" s="192">
        <f>H7-'Sales Analysis'!H44</f>
        <v>0</v>
      </c>
      <c r="I9" s="192">
        <f>I7-'Sales Analysis'!I44</f>
        <v>0</v>
      </c>
      <c r="J9" s="192">
        <f>J7-'Sales Analysis'!J44</f>
        <v>0</v>
      </c>
      <c r="K9" s="192">
        <f>K7-'Sales Analysis'!K44</f>
        <v>0</v>
      </c>
      <c r="L9" s="192">
        <f>L7-'Sales Analysis'!L44</f>
        <v>0</v>
      </c>
      <c r="M9" s="192">
        <f>M7-'Sales Analysis'!M44</f>
        <v>0</v>
      </c>
      <c r="N9" s="192">
        <f>N7-'Sales Analysis'!N44</f>
        <v>0</v>
      </c>
      <c r="O9" s="192">
        <f>O7-'Sales Analysis'!O44</f>
        <v>0</v>
      </c>
      <c r="P9" s="192">
        <f>P7-'Sales Analysis'!P44</f>
        <v>0</v>
      </c>
      <c r="Q9" s="192">
        <f>Q7-'Sales Analysis'!Q44</f>
        <v>0</v>
      </c>
      <c r="R9" s="193">
        <f>SUM(F9:Q9)</f>
        <v>0</v>
      </c>
      <c r="S9" s="142"/>
      <c r="T9" s="191">
        <f>T7-'Sales Analysis'!U44</f>
        <v>0</v>
      </c>
      <c r="U9" s="192">
        <f>U7-'Sales Analysis'!V44</f>
        <v>0</v>
      </c>
      <c r="V9" s="192">
        <f>V7-'Sales Analysis'!W44</f>
        <v>0</v>
      </c>
      <c r="W9" s="192">
        <f>W7-'Sales Analysis'!X44</f>
        <v>0</v>
      </c>
      <c r="X9" s="192">
        <f>X7-'Sales Analysis'!Y44</f>
        <v>0</v>
      </c>
      <c r="Y9" s="192">
        <f>Y7-'Sales Analysis'!Z44</f>
        <v>0</v>
      </c>
      <c r="Z9" s="192">
        <f>Z7-'Sales Analysis'!AA44</f>
        <v>0</v>
      </c>
      <c r="AA9" s="192">
        <f>AA7-'Sales Analysis'!AB44</f>
        <v>0</v>
      </c>
      <c r="AB9" s="192">
        <f>AB7-'Sales Analysis'!AC44</f>
        <v>0</v>
      </c>
      <c r="AC9" s="192">
        <f>AC7-'Sales Analysis'!AD44</f>
        <v>0</v>
      </c>
      <c r="AD9" s="192">
        <f>AD7-'Sales Analysis'!AE44</f>
        <v>0</v>
      </c>
      <c r="AE9" s="192">
        <f>AE7-'Sales Analysis'!AF44</f>
        <v>0</v>
      </c>
      <c r="AF9" s="193">
        <f>SUM(T9:AE9)</f>
        <v>0</v>
      </c>
      <c r="AG9" s="142"/>
      <c r="AH9" s="191">
        <f>AH7-'Sales Analysis'!AJ44</f>
        <v>0</v>
      </c>
      <c r="AI9" s="192">
        <f>AI7-'Sales Analysis'!AK44</f>
        <v>0</v>
      </c>
      <c r="AJ9" s="192">
        <f>AJ7-'Sales Analysis'!AL44</f>
        <v>0</v>
      </c>
      <c r="AK9" s="192">
        <f>AK7-'Sales Analysis'!AM44</f>
        <v>0</v>
      </c>
      <c r="AL9" s="192">
        <f>AL7-'Sales Analysis'!AN44</f>
        <v>0</v>
      </c>
      <c r="AM9" s="192">
        <f>AM7-'Sales Analysis'!AO44</f>
        <v>0</v>
      </c>
      <c r="AN9" s="192">
        <f>AN7-'Sales Analysis'!AP44</f>
        <v>0</v>
      </c>
      <c r="AO9" s="192">
        <f>AO7-'Sales Analysis'!AQ44</f>
        <v>0</v>
      </c>
      <c r="AP9" s="192">
        <f>AP7-'Sales Analysis'!AR44</f>
        <v>0</v>
      </c>
      <c r="AQ9" s="192">
        <f>AQ7-'Sales Analysis'!AS44</f>
        <v>0</v>
      </c>
      <c r="AR9" s="192">
        <f>AR7-'Sales Analysis'!AT44</f>
        <v>0</v>
      </c>
      <c r="AS9" s="192">
        <f>AS7-'Sales Analysis'!AU44</f>
        <v>0</v>
      </c>
      <c r="AT9" s="193">
        <f>SUM(AH9:AS9)</f>
        <v>0</v>
      </c>
      <c r="AU9" s="26"/>
      <c r="AV9" s="328" t="s">
        <v>140</v>
      </c>
    </row>
    <row r="10" spans="1:54" ht="15" customHeight="1" x14ac:dyDescent="0.2">
      <c r="A10" s="1005" t="s">
        <v>354</v>
      </c>
      <c r="B10" s="1"/>
      <c r="C10" s="191"/>
      <c r="D10" s="192">
        <f>'Input - Overheads'!Y8</f>
        <v>0</v>
      </c>
      <c r="E10" s="222">
        <f>'Sales Analysis'!E48</f>
        <v>0</v>
      </c>
      <c r="F10" s="191">
        <f>'Sales Analysis'!F48</f>
        <v>0</v>
      </c>
      <c r="G10" s="192">
        <f>'Sales Analysis'!G48</f>
        <v>0</v>
      </c>
      <c r="H10" s="192">
        <f>'Sales Analysis'!H48</f>
        <v>0</v>
      </c>
      <c r="I10" s="192">
        <f>'Sales Analysis'!I48</f>
        <v>0</v>
      </c>
      <c r="J10" s="192">
        <f>'Sales Analysis'!J48</f>
        <v>0</v>
      </c>
      <c r="K10" s="192">
        <f>'Sales Analysis'!K48</f>
        <v>0</v>
      </c>
      <c r="L10" s="192">
        <f>'Sales Analysis'!L48</f>
        <v>0</v>
      </c>
      <c r="M10" s="192">
        <f>'Sales Analysis'!M48</f>
        <v>0</v>
      </c>
      <c r="N10" s="192">
        <f>'Sales Analysis'!N48</f>
        <v>0</v>
      </c>
      <c r="O10" s="192">
        <f>'Sales Analysis'!O48</f>
        <v>0</v>
      </c>
      <c r="P10" s="192">
        <f>'Sales Analysis'!P48</f>
        <v>0</v>
      </c>
      <c r="Q10" s="192">
        <f>'Sales Analysis'!Q48</f>
        <v>0</v>
      </c>
      <c r="R10" s="193">
        <f>SUM(F10:Q10)</f>
        <v>0</v>
      </c>
      <c r="S10" s="142"/>
      <c r="T10" s="191">
        <f>'Sales Analysis'!U48</f>
        <v>0</v>
      </c>
      <c r="U10" s="192">
        <f>'Sales Analysis'!V48</f>
        <v>0</v>
      </c>
      <c r="V10" s="192">
        <f>'Sales Analysis'!W48</f>
        <v>0</v>
      </c>
      <c r="W10" s="192">
        <f>'Sales Analysis'!X48</f>
        <v>0</v>
      </c>
      <c r="X10" s="192">
        <f>'Sales Analysis'!Y48</f>
        <v>0</v>
      </c>
      <c r="Y10" s="192">
        <f>'Sales Analysis'!Z48</f>
        <v>0</v>
      </c>
      <c r="Z10" s="192">
        <f>'Sales Analysis'!AA48</f>
        <v>0</v>
      </c>
      <c r="AA10" s="192">
        <f>'Sales Analysis'!AB48</f>
        <v>0</v>
      </c>
      <c r="AB10" s="192">
        <f>'Sales Analysis'!AC48</f>
        <v>0</v>
      </c>
      <c r="AC10" s="192">
        <f>'Sales Analysis'!AD48</f>
        <v>0</v>
      </c>
      <c r="AD10" s="192">
        <f>'Sales Analysis'!AE48</f>
        <v>0</v>
      </c>
      <c r="AE10" s="192">
        <f>'Sales Analysis'!AF48</f>
        <v>0</v>
      </c>
      <c r="AF10" s="193">
        <f>SUM(T10:AE10)</f>
        <v>0</v>
      </c>
      <c r="AG10" s="142"/>
      <c r="AH10" s="191">
        <f>'Sales Analysis'!AJ48</f>
        <v>0</v>
      </c>
      <c r="AI10" s="192">
        <f>'Sales Analysis'!AK48</f>
        <v>0</v>
      </c>
      <c r="AJ10" s="192">
        <f>'Sales Analysis'!AL48</f>
        <v>0</v>
      </c>
      <c r="AK10" s="192">
        <f>'Sales Analysis'!AM48</f>
        <v>0</v>
      </c>
      <c r="AL10" s="192">
        <f>'Sales Analysis'!AN48</f>
        <v>0</v>
      </c>
      <c r="AM10" s="192">
        <f>'Sales Analysis'!AO48</f>
        <v>0</v>
      </c>
      <c r="AN10" s="192">
        <f>'Sales Analysis'!AP48</f>
        <v>0</v>
      </c>
      <c r="AO10" s="192">
        <f>'Sales Analysis'!AQ48</f>
        <v>0</v>
      </c>
      <c r="AP10" s="192">
        <f>'Sales Analysis'!AR48</f>
        <v>0</v>
      </c>
      <c r="AQ10" s="192">
        <f>'Sales Analysis'!AS48</f>
        <v>0</v>
      </c>
      <c r="AR10" s="192">
        <f>'Sales Analysis'!AT48</f>
        <v>0</v>
      </c>
      <c r="AS10" s="192">
        <f>'Sales Analysis'!AU48</f>
        <v>0</v>
      </c>
      <c r="AT10" s="193">
        <f>SUM(AH10:AS10)</f>
        <v>0</v>
      </c>
      <c r="AU10" s="26"/>
      <c r="AV10" s="328" t="s">
        <v>140</v>
      </c>
    </row>
    <row r="11" spans="1:54" ht="15" customHeight="1" x14ac:dyDescent="0.2">
      <c r="A11" s="1007" t="s">
        <v>255</v>
      </c>
      <c r="B11" s="1"/>
      <c r="C11" s="191"/>
      <c r="D11" s="192">
        <f>'Input - Overheads'!Y9</f>
        <v>0</v>
      </c>
      <c r="E11" s="222">
        <f>'Sales Analysis'!E49</f>
        <v>0</v>
      </c>
      <c r="F11" s="191">
        <f>'Sales Analysis'!F49</f>
        <v>0</v>
      </c>
      <c r="G11" s="192">
        <f>'Sales Analysis'!G49</f>
        <v>0</v>
      </c>
      <c r="H11" s="192">
        <f>'Sales Analysis'!H49</f>
        <v>0</v>
      </c>
      <c r="I11" s="192">
        <f>'Sales Analysis'!I49</f>
        <v>0</v>
      </c>
      <c r="J11" s="192">
        <f>'Sales Analysis'!J49</f>
        <v>0</v>
      </c>
      <c r="K11" s="192">
        <f>'Sales Analysis'!K49</f>
        <v>0</v>
      </c>
      <c r="L11" s="192">
        <f>'Sales Analysis'!L49</f>
        <v>0</v>
      </c>
      <c r="M11" s="192">
        <f>'Sales Analysis'!M49</f>
        <v>0</v>
      </c>
      <c r="N11" s="192">
        <f>'Sales Analysis'!N49</f>
        <v>0</v>
      </c>
      <c r="O11" s="192">
        <f>'Sales Analysis'!O49</f>
        <v>0</v>
      </c>
      <c r="P11" s="192">
        <f>'Sales Analysis'!P49</f>
        <v>0</v>
      </c>
      <c r="Q11" s="192">
        <f>'Sales Analysis'!Q49</f>
        <v>0</v>
      </c>
      <c r="R11" s="193">
        <f>SUM(F11:Q11)</f>
        <v>0</v>
      </c>
      <c r="S11" s="142"/>
      <c r="T11" s="191">
        <f>'Sales Analysis'!U49</f>
        <v>0</v>
      </c>
      <c r="U11" s="192">
        <f>'Sales Analysis'!V49</f>
        <v>0</v>
      </c>
      <c r="V11" s="192">
        <f>'Sales Analysis'!W49</f>
        <v>0</v>
      </c>
      <c r="W11" s="192">
        <f>'Sales Analysis'!X49</f>
        <v>0</v>
      </c>
      <c r="X11" s="192">
        <f>'Sales Analysis'!Y49</f>
        <v>0</v>
      </c>
      <c r="Y11" s="192">
        <f>'Sales Analysis'!Z49</f>
        <v>0</v>
      </c>
      <c r="Z11" s="192">
        <f>'Sales Analysis'!AA49</f>
        <v>0</v>
      </c>
      <c r="AA11" s="192">
        <f>'Sales Analysis'!AB49</f>
        <v>0</v>
      </c>
      <c r="AB11" s="192">
        <f>'Sales Analysis'!AC49</f>
        <v>0</v>
      </c>
      <c r="AC11" s="192">
        <f>'Sales Analysis'!AD49</f>
        <v>0</v>
      </c>
      <c r="AD11" s="192">
        <f>'Sales Analysis'!AE49</f>
        <v>0</v>
      </c>
      <c r="AE11" s="192">
        <f>'Sales Analysis'!AF49</f>
        <v>0</v>
      </c>
      <c r="AF11" s="193">
        <f>SUM(T11:AE11)</f>
        <v>0</v>
      </c>
      <c r="AG11" s="142"/>
      <c r="AH11" s="191">
        <f>'Sales Analysis'!AJ49</f>
        <v>0</v>
      </c>
      <c r="AI11" s="192">
        <f>'Sales Analysis'!AK49</f>
        <v>0</v>
      </c>
      <c r="AJ11" s="192">
        <f>'Sales Analysis'!AL49</f>
        <v>0</v>
      </c>
      <c r="AK11" s="192">
        <f>'Sales Analysis'!AM49</f>
        <v>0</v>
      </c>
      <c r="AL11" s="192">
        <f>'Sales Analysis'!AN49</f>
        <v>0</v>
      </c>
      <c r="AM11" s="192">
        <f>'Sales Analysis'!AO49</f>
        <v>0</v>
      </c>
      <c r="AN11" s="192">
        <f>'Sales Analysis'!AP49</f>
        <v>0</v>
      </c>
      <c r="AO11" s="192">
        <f>'Sales Analysis'!AQ49</f>
        <v>0</v>
      </c>
      <c r="AP11" s="192">
        <f>'Sales Analysis'!AR49</f>
        <v>0</v>
      </c>
      <c r="AQ11" s="192">
        <f>'Sales Analysis'!AS49</f>
        <v>0</v>
      </c>
      <c r="AR11" s="192">
        <f>'Sales Analysis'!AT49</f>
        <v>0</v>
      </c>
      <c r="AS11" s="192">
        <f>'Sales Analysis'!AU49</f>
        <v>0</v>
      </c>
      <c r="AT11" s="193">
        <f>SUM(AH11:AS11)</f>
        <v>0</v>
      </c>
      <c r="AU11" s="26"/>
      <c r="AV11" s="328" t="s">
        <v>140</v>
      </c>
    </row>
    <row r="12" spans="1:54" ht="15" customHeight="1" x14ac:dyDescent="0.2">
      <c r="A12" s="1007" t="s">
        <v>216</v>
      </c>
      <c r="B12" s="1"/>
      <c r="C12" s="191"/>
      <c r="D12" s="192">
        <f>'Input - Overheads'!Y10</f>
        <v>0</v>
      </c>
      <c r="E12" s="222">
        <f>'Sales Analysis'!E50</f>
        <v>0</v>
      </c>
      <c r="F12" s="191">
        <f>'Sales Analysis'!F50</f>
        <v>0</v>
      </c>
      <c r="G12" s="192">
        <f>'Sales Analysis'!G50</f>
        <v>0</v>
      </c>
      <c r="H12" s="192">
        <f>'Sales Analysis'!H50</f>
        <v>0</v>
      </c>
      <c r="I12" s="192">
        <f>'Sales Analysis'!I50</f>
        <v>0</v>
      </c>
      <c r="J12" s="192">
        <f>'Sales Analysis'!J50</f>
        <v>0</v>
      </c>
      <c r="K12" s="192">
        <f>'Sales Analysis'!K50</f>
        <v>0</v>
      </c>
      <c r="L12" s="192">
        <f>'Sales Analysis'!L50</f>
        <v>0</v>
      </c>
      <c r="M12" s="192">
        <f>'Sales Analysis'!M50</f>
        <v>0</v>
      </c>
      <c r="N12" s="192">
        <f>'Sales Analysis'!N50</f>
        <v>0</v>
      </c>
      <c r="O12" s="192">
        <f>'Sales Analysis'!O50</f>
        <v>0</v>
      </c>
      <c r="P12" s="192">
        <f>'Sales Analysis'!P50</f>
        <v>0</v>
      </c>
      <c r="Q12" s="192">
        <f>'Sales Analysis'!Q50</f>
        <v>0</v>
      </c>
      <c r="R12" s="193">
        <f>SUM(F12:Q12)</f>
        <v>0</v>
      </c>
      <c r="S12" s="142"/>
      <c r="T12" s="191">
        <f>'Sales Analysis'!U50</f>
        <v>0</v>
      </c>
      <c r="U12" s="192">
        <f>'Sales Analysis'!V50</f>
        <v>0</v>
      </c>
      <c r="V12" s="192">
        <f>'Sales Analysis'!W50</f>
        <v>0</v>
      </c>
      <c r="W12" s="192">
        <f>'Sales Analysis'!X50</f>
        <v>0</v>
      </c>
      <c r="X12" s="192">
        <f>'Sales Analysis'!Y50</f>
        <v>0</v>
      </c>
      <c r="Y12" s="192">
        <f>'Sales Analysis'!Z50</f>
        <v>0</v>
      </c>
      <c r="Z12" s="192">
        <f>'Sales Analysis'!AA50</f>
        <v>0</v>
      </c>
      <c r="AA12" s="192">
        <f>'Sales Analysis'!AB50</f>
        <v>0</v>
      </c>
      <c r="AB12" s="192">
        <f>'Sales Analysis'!AC50</f>
        <v>0</v>
      </c>
      <c r="AC12" s="192">
        <f>'Sales Analysis'!AD50</f>
        <v>0</v>
      </c>
      <c r="AD12" s="192">
        <f>'Sales Analysis'!AE50</f>
        <v>0</v>
      </c>
      <c r="AE12" s="192">
        <f>'Sales Analysis'!AF50</f>
        <v>0</v>
      </c>
      <c r="AF12" s="193">
        <f>SUM(T12:AE12)</f>
        <v>0</v>
      </c>
      <c r="AG12" s="142"/>
      <c r="AH12" s="191">
        <f>'Sales Analysis'!AJ50</f>
        <v>0</v>
      </c>
      <c r="AI12" s="192">
        <f>'Sales Analysis'!AK50</f>
        <v>0</v>
      </c>
      <c r="AJ12" s="192">
        <f>'Sales Analysis'!AL50</f>
        <v>0</v>
      </c>
      <c r="AK12" s="192">
        <f>'Sales Analysis'!AM50</f>
        <v>0</v>
      </c>
      <c r="AL12" s="192">
        <f>'Sales Analysis'!AN50</f>
        <v>0</v>
      </c>
      <c r="AM12" s="192">
        <f>'Sales Analysis'!AO50</f>
        <v>0</v>
      </c>
      <c r="AN12" s="192">
        <f>'Sales Analysis'!AP50</f>
        <v>0</v>
      </c>
      <c r="AO12" s="192">
        <f>'Sales Analysis'!AQ50</f>
        <v>0</v>
      </c>
      <c r="AP12" s="192">
        <f>'Sales Analysis'!AR50</f>
        <v>0</v>
      </c>
      <c r="AQ12" s="192">
        <f>'Sales Analysis'!AS50</f>
        <v>0</v>
      </c>
      <c r="AR12" s="192">
        <f>'Sales Analysis'!AT50</f>
        <v>0</v>
      </c>
      <c r="AS12" s="192">
        <f>'Sales Analysis'!AU50</f>
        <v>0</v>
      </c>
      <c r="AT12" s="193">
        <f>SUM(AH12:AS12)</f>
        <v>0</v>
      </c>
      <c r="AU12" s="26"/>
      <c r="AV12" s="328" t="s">
        <v>140</v>
      </c>
    </row>
    <row r="13" spans="1:54" s="7" customFormat="1" ht="15" customHeight="1" x14ac:dyDescent="0.2">
      <c r="A13" s="1007" t="s">
        <v>355</v>
      </c>
      <c r="B13" s="1"/>
      <c r="C13" s="191"/>
      <c r="D13" s="192">
        <f>'Input - Overheads'!Y12</f>
        <v>0</v>
      </c>
      <c r="E13" s="236">
        <f>'Sales Analysis'!E52</f>
        <v>0</v>
      </c>
      <c r="F13" s="191">
        <f>'Sales Analysis'!F52</f>
        <v>0</v>
      </c>
      <c r="G13" s="192">
        <f>'Sales Analysis'!G52</f>
        <v>0</v>
      </c>
      <c r="H13" s="192">
        <f>'Sales Analysis'!H52</f>
        <v>0</v>
      </c>
      <c r="I13" s="192">
        <f>'Sales Analysis'!I52</f>
        <v>0</v>
      </c>
      <c r="J13" s="192">
        <f>'Sales Analysis'!J52</f>
        <v>0</v>
      </c>
      <c r="K13" s="192">
        <f>'Sales Analysis'!K52</f>
        <v>0</v>
      </c>
      <c r="L13" s="192">
        <f>'Sales Analysis'!L52</f>
        <v>0</v>
      </c>
      <c r="M13" s="192">
        <f>'Sales Analysis'!M52</f>
        <v>0</v>
      </c>
      <c r="N13" s="192">
        <f>'Sales Analysis'!N52</f>
        <v>0</v>
      </c>
      <c r="O13" s="192">
        <f>'Sales Analysis'!O52</f>
        <v>0</v>
      </c>
      <c r="P13" s="192">
        <f>'Sales Analysis'!P52</f>
        <v>0</v>
      </c>
      <c r="Q13" s="192">
        <f>'Sales Analysis'!Q52</f>
        <v>0</v>
      </c>
      <c r="R13" s="193">
        <f>SUM(F13:Q13)</f>
        <v>0</v>
      </c>
      <c r="S13" s="142"/>
      <c r="T13" s="191">
        <f>'Sales Analysis'!U52</f>
        <v>0</v>
      </c>
      <c r="U13" s="192">
        <f>'Sales Analysis'!V52</f>
        <v>0</v>
      </c>
      <c r="V13" s="192">
        <f>'Sales Analysis'!W52</f>
        <v>0</v>
      </c>
      <c r="W13" s="192">
        <f>'Sales Analysis'!X52</f>
        <v>0</v>
      </c>
      <c r="X13" s="192">
        <f>'Sales Analysis'!Y52</f>
        <v>0</v>
      </c>
      <c r="Y13" s="192">
        <f>'Sales Analysis'!Z52</f>
        <v>0</v>
      </c>
      <c r="Z13" s="192">
        <f>'Sales Analysis'!AA52</f>
        <v>0</v>
      </c>
      <c r="AA13" s="192">
        <f>'Sales Analysis'!AB52</f>
        <v>0</v>
      </c>
      <c r="AB13" s="192">
        <f>'Sales Analysis'!AC52</f>
        <v>0</v>
      </c>
      <c r="AC13" s="192">
        <f>'Sales Analysis'!AD52</f>
        <v>0</v>
      </c>
      <c r="AD13" s="192">
        <f>'Sales Analysis'!AE52</f>
        <v>0</v>
      </c>
      <c r="AE13" s="192">
        <f>'Sales Analysis'!AF52</f>
        <v>0</v>
      </c>
      <c r="AF13" s="193">
        <f>SUM(T13:AE13)</f>
        <v>0</v>
      </c>
      <c r="AG13" s="142"/>
      <c r="AH13" s="191">
        <f>'Sales Analysis'!AJ52</f>
        <v>0</v>
      </c>
      <c r="AI13" s="192">
        <f>'Sales Analysis'!AK52</f>
        <v>0</v>
      </c>
      <c r="AJ13" s="192">
        <f>'Sales Analysis'!AL52</f>
        <v>0</v>
      </c>
      <c r="AK13" s="192">
        <f>'Sales Analysis'!AM52</f>
        <v>0</v>
      </c>
      <c r="AL13" s="192">
        <f>'Sales Analysis'!AN52</f>
        <v>0</v>
      </c>
      <c r="AM13" s="192">
        <f>'Sales Analysis'!AO52</f>
        <v>0</v>
      </c>
      <c r="AN13" s="192">
        <f>'Sales Analysis'!AP52</f>
        <v>0</v>
      </c>
      <c r="AO13" s="192">
        <f>'Sales Analysis'!AQ52</f>
        <v>0</v>
      </c>
      <c r="AP13" s="192">
        <f>'Sales Analysis'!AR52</f>
        <v>0</v>
      </c>
      <c r="AQ13" s="192">
        <f>'Sales Analysis'!AS52</f>
        <v>0</v>
      </c>
      <c r="AR13" s="192">
        <f>'Sales Analysis'!AT52</f>
        <v>0</v>
      </c>
      <c r="AS13" s="192">
        <f>'Sales Analysis'!AU52</f>
        <v>0</v>
      </c>
      <c r="AT13" s="193">
        <f>SUM(AH13:AS13)</f>
        <v>0</v>
      </c>
      <c r="AU13" s="26"/>
      <c r="AV13" s="325"/>
    </row>
    <row r="14" spans="1:54" s="8" customFormat="1" ht="15" customHeight="1" x14ac:dyDescent="0.2">
      <c r="A14" s="1006" t="s">
        <v>356</v>
      </c>
      <c r="B14" s="2"/>
      <c r="C14" s="197" t="s">
        <v>7</v>
      </c>
      <c r="D14" s="198"/>
      <c r="E14" s="199"/>
      <c r="F14" s="194">
        <f t="shared" ref="F14:R14" si="3">F7-SUM(F9:F13)</f>
        <v>0</v>
      </c>
      <c r="G14" s="195">
        <f t="shared" si="3"/>
        <v>0</v>
      </c>
      <c r="H14" s="195">
        <f t="shared" si="3"/>
        <v>0</v>
      </c>
      <c r="I14" s="195">
        <f t="shared" si="3"/>
        <v>0</v>
      </c>
      <c r="J14" s="195">
        <f t="shared" si="3"/>
        <v>0</v>
      </c>
      <c r="K14" s="195">
        <f t="shared" si="3"/>
        <v>0</v>
      </c>
      <c r="L14" s="195">
        <f t="shared" si="3"/>
        <v>0</v>
      </c>
      <c r="M14" s="195">
        <f t="shared" si="3"/>
        <v>0</v>
      </c>
      <c r="N14" s="195">
        <f t="shared" si="3"/>
        <v>0</v>
      </c>
      <c r="O14" s="195">
        <f t="shared" si="3"/>
        <v>0</v>
      </c>
      <c r="P14" s="195">
        <f t="shared" si="3"/>
        <v>0</v>
      </c>
      <c r="Q14" s="195">
        <f t="shared" si="3"/>
        <v>0</v>
      </c>
      <c r="R14" s="196">
        <f t="shared" si="3"/>
        <v>0</v>
      </c>
      <c r="S14" s="64"/>
      <c r="T14" s="194">
        <f t="shared" ref="T14:AF14" si="4">T7-SUM(T9:T13)</f>
        <v>0</v>
      </c>
      <c r="U14" s="195">
        <f t="shared" si="4"/>
        <v>0</v>
      </c>
      <c r="V14" s="195">
        <f t="shared" si="4"/>
        <v>0</v>
      </c>
      <c r="W14" s="195">
        <f t="shared" si="4"/>
        <v>0</v>
      </c>
      <c r="X14" s="195">
        <f t="shared" si="4"/>
        <v>0</v>
      </c>
      <c r="Y14" s="195">
        <f t="shared" si="4"/>
        <v>0</v>
      </c>
      <c r="Z14" s="195">
        <f t="shared" si="4"/>
        <v>0</v>
      </c>
      <c r="AA14" s="195">
        <f t="shared" si="4"/>
        <v>0</v>
      </c>
      <c r="AB14" s="195">
        <f t="shared" si="4"/>
        <v>0</v>
      </c>
      <c r="AC14" s="195">
        <f t="shared" si="4"/>
        <v>0</v>
      </c>
      <c r="AD14" s="195">
        <f t="shared" si="4"/>
        <v>0</v>
      </c>
      <c r="AE14" s="195">
        <f t="shared" si="4"/>
        <v>0</v>
      </c>
      <c r="AF14" s="196">
        <f t="shared" si="4"/>
        <v>0</v>
      </c>
      <c r="AG14" s="64"/>
      <c r="AH14" s="194">
        <f t="shared" ref="AH14:AT14" si="5">AH7-SUM(AH9:AH13)</f>
        <v>0</v>
      </c>
      <c r="AI14" s="195">
        <f t="shared" si="5"/>
        <v>0</v>
      </c>
      <c r="AJ14" s="195">
        <f t="shared" si="5"/>
        <v>0</v>
      </c>
      <c r="AK14" s="195">
        <f t="shared" si="5"/>
        <v>0</v>
      </c>
      <c r="AL14" s="195">
        <f t="shared" si="5"/>
        <v>0</v>
      </c>
      <c r="AM14" s="195">
        <f t="shared" si="5"/>
        <v>0</v>
      </c>
      <c r="AN14" s="195">
        <f t="shared" si="5"/>
        <v>0</v>
      </c>
      <c r="AO14" s="195">
        <f t="shared" si="5"/>
        <v>0</v>
      </c>
      <c r="AP14" s="195">
        <f t="shared" si="5"/>
        <v>0</v>
      </c>
      <c r="AQ14" s="195">
        <f t="shared" si="5"/>
        <v>0</v>
      </c>
      <c r="AR14" s="195">
        <f t="shared" si="5"/>
        <v>0</v>
      </c>
      <c r="AS14" s="195">
        <f t="shared" si="5"/>
        <v>0</v>
      </c>
      <c r="AT14" s="196">
        <f t="shared" si="5"/>
        <v>0</v>
      </c>
      <c r="AU14" s="49"/>
      <c r="AV14" s="326"/>
    </row>
    <row r="15" spans="1:54" ht="15" customHeight="1" x14ac:dyDescent="0.2">
      <c r="A15" s="1007" t="s">
        <v>357</v>
      </c>
      <c r="B15" s="1"/>
      <c r="C15" s="237" t="s">
        <v>57</v>
      </c>
      <c r="D15" s="192"/>
      <c r="E15" s="193"/>
      <c r="F15" s="191"/>
      <c r="G15" s="192"/>
      <c r="H15" s="192"/>
      <c r="I15" s="192"/>
      <c r="J15" s="192"/>
      <c r="K15" s="192"/>
      <c r="L15" s="192"/>
      <c r="M15" s="192"/>
      <c r="N15" s="192"/>
      <c r="O15" s="192"/>
      <c r="P15" s="192"/>
      <c r="Q15" s="192"/>
      <c r="R15" s="232"/>
      <c r="S15" s="142"/>
      <c r="T15" s="191"/>
      <c r="U15" s="192"/>
      <c r="V15" s="192"/>
      <c r="W15" s="192"/>
      <c r="X15" s="192"/>
      <c r="Y15" s="192"/>
      <c r="Z15" s="192"/>
      <c r="AA15" s="192"/>
      <c r="AB15" s="192"/>
      <c r="AC15" s="192"/>
      <c r="AD15" s="192"/>
      <c r="AE15" s="192"/>
      <c r="AF15" s="232"/>
      <c r="AG15" s="142"/>
      <c r="AH15" s="191"/>
      <c r="AI15" s="192"/>
      <c r="AJ15" s="192"/>
      <c r="AK15" s="192"/>
      <c r="AL15" s="192"/>
      <c r="AM15" s="192"/>
      <c r="AN15" s="192"/>
      <c r="AO15" s="192"/>
      <c r="AP15" s="192"/>
      <c r="AQ15" s="192"/>
      <c r="AR15" s="192"/>
      <c r="AS15" s="192"/>
      <c r="AT15" s="232"/>
      <c r="AU15" s="26"/>
      <c r="AV15" s="324"/>
    </row>
    <row r="16" spans="1:54" ht="15" customHeight="1" x14ac:dyDescent="0.2">
      <c r="A16" s="1007" t="s">
        <v>358</v>
      </c>
      <c r="B16" s="1"/>
      <c r="C16" s="191"/>
      <c r="D16" s="192">
        <f>'Input - Overheads'!T8</f>
        <v>0</v>
      </c>
      <c r="E16" s="193"/>
      <c r="F16" s="191">
        <f t="shared" ref="F16:F30" si="6">ROUND(R16/12,0)</f>
        <v>0</v>
      </c>
      <c r="G16" s="192">
        <f t="shared" ref="G16:P16" si="7">F16</f>
        <v>0</v>
      </c>
      <c r="H16" s="192">
        <f t="shared" si="7"/>
        <v>0</v>
      </c>
      <c r="I16" s="192">
        <f t="shared" si="7"/>
        <v>0</v>
      </c>
      <c r="J16" s="192">
        <f t="shared" si="7"/>
        <v>0</v>
      </c>
      <c r="K16" s="192">
        <f t="shared" si="7"/>
        <v>0</v>
      </c>
      <c r="L16" s="192">
        <f t="shared" si="7"/>
        <v>0</v>
      </c>
      <c r="M16" s="192">
        <f t="shared" si="7"/>
        <v>0</v>
      </c>
      <c r="N16" s="192">
        <f t="shared" si="7"/>
        <v>0</v>
      </c>
      <c r="O16" s="192">
        <f t="shared" si="7"/>
        <v>0</v>
      </c>
      <c r="P16" s="192">
        <f t="shared" si="7"/>
        <v>0</v>
      </c>
      <c r="Q16" s="192">
        <f t="shared" ref="Q16:Q30" si="8">R16-SUM(F16:P16)</f>
        <v>0</v>
      </c>
      <c r="R16" s="193">
        <f>'Input - Overheads'!$U8</f>
        <v>0</v>
      </c>
      <c r="S16" s="142"/>
      <c r="T16" s="191">
        <f t="shared" ref="T16:T30" si="9">ROUND(AF16/12,0)</f>
        <v>0</v>
      </c>
      <c r="U16" s="192">
        <f t="shared" ref="U16:AD16" si="10">T16</f>
        <v>0</v>
      </c>
      <c r="V16" s="192">
        <f t="shared" si="10"/>
        <v>0</v>
      </c>
      <c r="W16" s="192">
        <f t="shared" si="10"/>
        <v>0</v>
      </c>
      <c r="X16" s="192">
        <f t="shared" si="10"/>
        <v>0</v>
      </c>
      <c r="Y16" s="192">
        <f t="shared" si="10"/>
        <v>0</v>
      </c>
      <c r="Z16" s="192">
        <f t="shared" si="10"/>
        <v>0</v>
      </c>
      <c r="AA16" s="192">
        <f t="shared" si="10"/>
        <v>0</v>
      </c>
      <c r="AB16" s="192">
        <f t="shared" si="10"/>
        <v>0</v>
      </c>
      <c r="AC16" s="192">
        <f t="shared" si="10"/>
        <v>0</v>
      </c>
      <c r="AD16" s="192">
        <f t="shared" si="10"/>
        <v>0</v>
      </c>
      <c r="AE16" s="192">
        <f t="shared" ref="AE16:AE30" si="11">AF16-SUM(T16:AD16)</f>
        <v>0</v>
      </c>
      <c r="AF16" s="193">
        <f>'Input - Overheads'!$V8</f>
        <v>0</v>
      </c>
      <c r="AG16" s="142"/>
      <c r="AH16" s="191">
        <f t="shared" ref="AH16:AH30" si="12">ROUND(AT16/12,0)</f>
        <v>0</v>
      </c>
      <c r="AI16" s="192">
        <f t="shared" ref="AI16:AR16" si="13">AH16</f>
        <v>0</v>
      </c>
      <c r="AJ16" s="192">
        <f t="shared" si="13"/>
        <v>0</v>
      </c>
      <c r="AK16" s="192">
        <f t="shared" si="13"/>
        <v>0</v>
      </c>
      <c r="AL16" s="192">
        <f t="shared" si="13"/>
        <v>0</v>
      </c>
      <c r="AM16" s="192">
        <f t="shared" si="13"/>
        <v>0</v>
      </c>
      <c r="AN16" s="192">
        <f t="shared" si="13"/>
        <v>0</v>
      </c>
      <c r="AO16" s="192">
        <f t="shared" si="13"/>
        <v>0</v>
      </c>
      <c r="AP16" s="192">
        <f t="shared" si="13"/>
        <v>0</v>
      </c>
      <c r="AQ16" s="192">
        <f t="shared" si="13"/>
        <v>0</v>
      </c>
      <c r="AR16" s="192">
        <f t="shared" si="13"/>
        <v>0</v>
      </c>
      <c r="AS16" s="192">
        <f t="shared" ref="AS16:AS30" si="14">AT16-SUM(AH16:AR16)</f>
        <v>0</v>
      </c>
      <c r="AT16" s="193">
        <f>'Input - Overheads'!$W8</f>
        <v>0</v>
      </c>
      <c r="AU16" s="26"/>
      <c r="AV16" s="327">
        <f>'Input - Overheads'!F8</f>
        <v>0</v>
      </c>
    </row>
    <row r="17" spans="1:48" s="7" customFormat="1" ht="15" customHeight="1" thickBot="1" x14ac:dyDescent="0.25">
      <c r="A17" s="1008" t="s">
        <v>5</v>
      </c>
      <c r="B17" s="1"/>
      <c r="C17" s="191"/>
      <c r="D17" s="192">
        <f>'Input - Overheads'!T9</f>
        <v>0</v>
      </c>
      <c r="E17" s="193"/>
      <c r="F17" s="191">
        <f t="shared" si="6"/>
        <v>0</v>
      </c>
      <c r="G17" s="192">
        <f t="shared" ref="G17:P17" si="15">F17</f>
        <v>0</v>
      </c>
      <c r="H17" s="192">
        <f t="shared" si="15"/>
        <v>0</v>
      </c>
      <c r="I17" s="192">
        <f t="shared" si="15"/>
        <v>0</v>
      </c>
      <c r="J17" s="192">
        <f t="shared" si="15"/>
        <v>0</v>
      </c>
      <c r="K17" s="192">
        <f t="shared" si="15"/>
        <v>0</v>
      </c>
      <c r="L17" s="192">
        <f t="shared" si="15"/>
        <v>0</v>
      </c>
      <c r="M17" s="192">
        <f t="shared" si="15"/>
        <v>0</v>
      </c>
      <c r="N17" s="192">
        <f t="shared" si="15"/>
        <v>0</v>
      </c>
      <c r="O17" s="192">
        <f t="shared" si="15"/>
        <v>0</v>
      </c>
      <c r="P17" s="192">
        <f t="shared" si="15"/>
        <v>0</v>
      </c>
      <c r="Q17" s="192">
        <f t="shared" si="8"/>
        <v>0</v>
      </c>
      <c r="R17" s="193">
        <f>ROUND(R16*'Input - Overheads'!$U9,0)</f>
        <v>0</v>
      </c>
      <c r="S17" s="142"/>
      <c r="T17" s="191">
        <f t="shared" si="9"/>
        <v>0</v>
      </c>
      <c r="U17" s="192">
        <f t="shared" ref="U17:AD17" si="16">T17</f>
        <v>0</v>
      </c>
      <c r="V17" s="192">
        <f t="shared" si="16"/>
        <v>0</v>
      </c>
      <c r="W17" s="192">
        <f t="shared" si="16"/>
        <v>0</v>
      </c>
      <c r="X17" s="192">
        <f t="shared" si="16"/>
        <v>0</v>
      </c>
      <c r="Y17" s="192">
        <f t="shared" si="16"/>
        <v>0</v>
      </c>
      <c r="Z17" s="192">
        <f t="shared" si="16"/>
        <v>0</v>
      </c>
      <c r="AA17" s="192">
        <f t="shared" si="16"/>
        <v>0</v>
      </c>
      <c r="AB17" s="192">
        <f t="shared" si="16"/>
        <v>0</v>
      </c>
      <c r="AC17" s="192">
        <f t="shared" si="16"/>
        <v>0</v>
      </c>
      <c r="AD17" s="192">
        <f t="shared" si="16"/>
        <v>0</v>
      </c>
      <c r="AE17" s="192">
        <f t="shared" si="11"/>
        <v>0</v>
      </c>
      <c r="AF17" s="193">
        <f>ROUND(AF16*'Input - Overheads'!$V9,0)</f>
        <v>0</v>
      </c>
      <c r="AG17" s="142"/>
      <c r="AH17" s="191">
        <f t="shared" si="12"/>
        <v>0</v>
      </c>
      <c r="AI17" s="192">
        <f t="shared" ref="AI17:AR17" si="17">AH17</f>
        <v>0</v>
      </c>
      <c r="AJ17" s="192">
        <f t="shared" si="17"/>
        <v>0</v>
      </c>
      <c r="AK17" s="192">
        <f t="shared" si="17"/>
        <v>0</v>
      </c>
      <c r="AL17" s="192">
        <f t="shared" si="17"/>
        <v>0</v>
      </c>
      <c r="AM17" s="192">
        <f t="shared" si="17"/>
        <v>0</v>
      </c>
      <c r="AN17" s="192">
        <f t="shared" si="17"/>
        <v>0</v>
      </c>
      <c r="AO17" s="192">
        <f t="shared" si="17"/>
        <v>0</v>
      </c>
      <c r="AP17" s="192">
        <f t="shared" si="17"/>
        <v>0</v>
      </c>
      <c r="AQ17" s="192">
        <f t="shared" si="17"/>
        <v>0</v>
      </c>
      <c r="AR17" s="192">
        <f t="shared" si="17"/>
        <v>0</v>
      </c>
      <c r="AS17" s="192">
        <f t="shared" si="14"/>
        <v>0</v>
      </c>
      <c r="AT17" s="193">
        <f>ROUND(AT16*'Input - Overheads'!$W9,0)</f>
        <v>0</v>
      </c>
      <c r="AU17" s="26"/>
      <c r="AV17" s="327">
        <f>'Input - Overheads'!F9</f>
        <v>0</v>
      </c>
    </row>
    <row r="18" spans="1:48" ht="15" customHeight="1" x14ac:dyDescent="0.2">
      <c r="A18" s="987"/>
      <c r="B18" s="1"/>
      <c r="C18" s="191"/>
      <c r="D18" s="192">
        <f>'Input - Overheads'!T10</f>
        <v>0</v>
      </c>
      <c r="E18" s="193"/>
      <c r="F18" s="191">
        <f t="shared" si="6"/>
        <v>0</v>
      </c>
      <c r="G18" s="192">
        <f t="shared" ref="G18:P18" si="18">F18</f>
        <v>0</v>
      </c>
      <c r="H18" s="192">
        <f t="shared" si="18"/>
        <v>0</v>
      </c>
      <c r="I18" s="192">
        <f t="shared" si="18"/>
        <v>0</v>
      </c>
      <c r="J18" s="192">
        <f t="shared" si="18"/>
        <v>0</v>
      </c>
      <c r="K18" s="192">
        <f t="shared" si="18"/>
        <v>0</v>
      </c>
      <c r="L18" s="192">
        <f t="shared" si="18"/>
        <v>0</v>
      </c>
      <c r="M18" s="192">
        <f t="shared" si="18"/>
        <v>0</v>
      </c>
      <c r="N18" s="192">
        <f t="shared" si="18"/>
        <v>0</v>
      </c>
      <c r="O18" s="192">
        <f t="shared" si="18"/>
        <v>0</v>
      </c>
      <c r="P18" s="192">
        <f t="shared" si="18"/>
        <v>0</v>
      </c>
      <c r="Q18" s="192">
        <f t="shared" si="8"/>
        <v>0</v>
      </c>
      <c r="R18" s="193">
        <f>'Cash Flow Monthly'!R17</f>
        <v>0</v>
      </c>
      <c r="S18" s="142"/>
      <c r="T18" s="191">
        <f t="shared" si="9"/>
        <v>0</v>
      </c>
      <c r="U18" s="192">
        <f t="shared" ref="U18:AD18" si="19">T18</f>
        <v>0</v>
      </c>
      <c r="V18" s="192">
        <f t="shared" si="19"/>
        <v>0</v>
      </c>
      <c r="W18" s="192">
        <f t="shared" si="19"/>
        <v>0</v>
      </c>
      <c r="X18" s="192">
        <f t="shared" si="19"/>
        <v>0</v>
      </c>
      <c r="Y18" s="192">
        <f t="shared" si="19"/>
        <v>0</v>
      </c>
      <c r="Z18" s="192">
        <f t="shared" si="19"/>
        <v>0</v>
      </c>
      <c r="AA18" s="192">
        <f t="shared" si="19"/>
        <v>0</v>
      </c>
      <c r="AB18" s="192">
        <f t="shared" si="19"/>
        <v>0</v>
      </c>
      <c r="AC18" s="192">
        <f t="shared" si="19"/>
        <v>0</v>
      </c>
      <c r="AD18" s="192">
        <f t="shared" si="19"/>
        <v>0</v>
      </c>
      <c r="AE18" s="192">
        <f t="shared" si="11"/>
        <v>0</v>
      </c>
      <c r="AF18" s="193">
        <f>'Cash Flow Monthly'!AF17</f>
        <v>0</v>
      </c>
      <c r="AG18" s="142"/>
      <c r="AH18" s="191">
        <f t="shared" si="12"/>
        <v>0</v>
      </c>
      <c r="AI18" s="192">
        <f t="shared" ref="AI18:AR18" si="20">AH18</f>
        <v>0</v>
      </c>
      <c r="AJ18" s="192">
        <f t="shared" si="20"/>
        <v>0</v>
      </c>
      <c r="AK18" s="192">
        <f t="shared" si="20"/>
        <v>0</v>
      </c>
      <c r="AL18" s="192">
        <f t="shared" si="20"/>
        <v>0</v>
      </c>
      <c r="AM18" s="192">
        <f t="shared" si="20"/>
        <v>0</v>
      </c>
      <c r="AN18" s="192">
        <f t="shared" si="20"/>
        <v>0</v>
      </c>
      <c r="AO18" s="192">
        <f t="shared" si="20"/>
        <v>0</v>
      </c>
      <c r="AP18" s="192">
        <f t="shared" si="20"/>
        <v>0</v>
      </c>
      <c r="AQ18" s="192">
        <f t="shared" si="20"/>
        <v>0</v>
      </c>
      <c r="AR18" s="192">
        <f t="shared" si="20"/>
        <v>0</v>
      </c>
      <c r="AS18" s="192">
        <f t="shared" si="14"/>
        <v>0</v>
      </c>
      <c r="AT18" s="193">
        <f>'Cash Flow Monthly'!AT17</f>
        <v>0</v>
      </c>
      <c r="AU18" s="26"/>
      <c r="AV18" s="327">
        <f>'Input - Overheads'!F10</f>
        <v>0</v>
      </c>
    </row>
    <row r="19" spans="1:48" ht="15" customHeight="1" x14ac:dyDescent="0.2">
      <c r="A19" s="987"/>
      <c r="B19" s="1"/>
      <c r="C19" s="191"/>
      <c r="D19" s="192">
        <f>'Input - Overheads'!T11</f>
        <v>0</v>
      </c>
      <c r="E19" s="193"/>
      <c r="F19" s="191">
        <f t="shared" si="6"/>
        <v>0</v>
      </c>
      <c r="G19" s="192">
        <f t="shared" ref="G19:P19" si="21">F19</f>
        <v>0</v>
      </c>
      <c r="H19" s="192">
        <f t="shared" si="21"/>
        <v>0</v>
      </c>
      <c r="I19" s="192">
        <f t="shared" si="21"/>
        <v>0</v>
      </c>
      <c r="J19" s="192">
        <f t="shared" si="21"/>
        <v>0</v>
      </c>
      <c r="K19" s="192">
        <f t="shared" si="21"/>
        <v>0</v>
      </c>
      <c r="L19" s="192">
        <f t="shared" si="21"/>
        <v>0</v>
      </c>
      <c r="M19" s="192">
        <f t="shared" si="21"/>
        <v>0</v>
      </c>
      <c r="N19" s="192">
        <f t="shared" si="21"/>
        <v>0</v>
      </c>
      <c r="O19" s="192">
        <f t="shared" si="21"/>
        <v>0</v>
      </c>
      <c r="P19" s="192">
        <f t="shared" si="21"/>
        <v>0</v>
      </c>
      <c r="Q19" s="192">
        <f t="shared" si="8"/>
        <v>0</v>
      </c>
      <c r="R19" s="193">
        <f>'Input - Overheads'!$U11</f>
        <v>0</v>
      </c>
      <c r="S19" s="142"/>
      <c r="T19" s="191">
        <f t="shared" si="9"/>
        <v>0</v>
      </c>
      <c r="U19" s="192">
        <f t="shared" ref="U19:AD19" si="22">T19</f>
        <v>0</v>
      </c>
      <c r="V19" s="192">
        <f t="shared" si="22"/>
        <v>0</v>
      </c>
      <c r="W19" s="192">
        <f t="shared" si="22"/>
        <v>0</v>
      </c>
      <c r="X19" s="192">
        <f t="shared" si="22"/>
        <v>0</v>
      </c>
      <c r="Y19" s="192">
        <f t="shared" si="22"/>
        <v>0</v>
      </c>
      <c r="Z19" s="192">
        <f t="shared" si="22"/>
        <v>0</v>
      </c>
      <c r="AA19" s="192">
        <f t="shared" si="22"/>
        <v>0</v>
      </c>
      <c r="AB19" s="192">
        <f t="shared" si="22"/>
        <v>0</v>
      </c>
      <c r="AC19" s="192">
        <f t="shared" si="22"/>
        <v>0</v>
      </c>
      <c r="AD19" s="192">
        <f t="shared" si="22"/>
        <v>0</v>
      </c>
      <c r="AE19" s="192">
        <f t="shared" si="11"/>
        <v>0</v>
      </c>
      <c r="AF19" s="193">
        <f>'Input - Overheads'!$V11</f>
        <v>0</v>
      </c>
      <c r="AG19" s="142"/>
      <c r="AH19" s="191">
        <f t="shared" si="12"/>
        <v>0</v>
      </c>
      <c r="AI19" s="192">
        <f t="shared" ref="AI19:AR19" si="23">AH19</f>
        <v>0</v>
      </c>
      <c r="AJ19" s="192">
        <f t="shared" si="23"/>
        <v>0</v>
      </c>
      <c r="AK19" s="192">
        <f t="shared" si="23"/>
        <v>0</v>
      </c>
      <c r="AL19" s="192">
        <f t="shared" si="23"/>
        <v>0</v>
      </c>
      <c r="AM19" s="192">
        <f t="shared" si="23"/>
        <v>0</v>
      </c>
      <c r="AN19" s="192">
        <f t="shared" si="23"/>
        <v>0</v>
      </c>
      <c r="AO19" s="192">
        <f t="shared" si="23"/>
        <v>0</v>
      </c>
      <c r="AP19" s="192">
        <f t="shared" si="23"/>
        <v>0</v>
      </c>
      <c r="AQ19" s="192">
        <f t="shared" si="23"/>
        <v>0</v>
      </c>
      <c r="AR19" s="192">
        <f t="shared" si="23"/>
        <v>0</v>
      </c>
      <c r="AS19" s="192">
        <f t="shared" si="14"/>
        <v>0</v>
      </c>
      <c r="AT19" s="193">
        <f>'Input - Overheads'!$W11</f>
        <v>0</v>
      </c>
      <c r="AU19" s="26"/>
      <c r="AV19" s="327">
        <f>'Input - Overheads'!F11</f>
        <v>0</v>
      </c>
    </row>
    <row r="20" spans="1:48" ht="15" customHeight="1" x14ac:dyDescent="0.2">
      <c r="A20" s="987"/>
      <c r="B20" s="1"/>
      <c r="C20" s="191"/>
      <c r="D20" s="192">
        <f>'Input - Overheads'!T12</f>
        <v>0</v>
      </c>
      <c r="E20" s="193"/>
      <c r="F20" s="191">
        <f t="shared" si="6"/>
        <v>0</v>
      </c>
      <c r="G20" s="192">
        <f t="shared" ref="G20:P20" si="24">F20</f>
        <v>0</v>
      </c>
      <c r="H20" s="192">
        <f t="shared" si="24"/>
        <v>0</v>
      </c>
      <c r="I20" s="192">
        <f t="shared" si="24"/>
        <v>0</v>
      </c>
      <c r="J20" s="192">
        <f t="shared" si="24"/>
        <v>0</v>
      </c>
      <c r="K20" s="192">
        <f t="shared" si="24"/>
        <v>0</v>
      </c>
      <c r="L20" s="192">
        <f t="shared" si="24"/>
        <v>0</v>
      </c>
      <c r="M20" s="192">
        <f t="shared" si="24"/>
        <v>0</v>
      </c>
      <c r="N20" s="192">
        <f t="shared" si="24"/>
        <v>0</v>
      </c>
      <c r="O20" s="192">
        <f t="shared" si="24"/>
        <v>0</v>
      </c>
      <c r="P20" s="192">
        <f t="shared" si="24"/>
        <v>0</v>
      </c>
      <c r="Q20" s="192">
        <f t="shared" si="8"/>
        <v>0</v>
      </c>
      <c r="R20" s="193">
        <f>'Cash Flow Monthly'!R19</f>
        <v>0</v>
      </c>
      <c r="S20" s="142"/>
      <c r="T20" s="191">
        <f t="shared" si="9"/>
        <v>0</v>
      </c>
      <c r="U20" s="192">
        <f t="shared" ref="U20:AD20" si="25">T20</f>
        <v>0</v>
      </c>
      <c r="V20" s="192">
        <f t="shared" si="25"/>
        <v>0</v>
      </c>
      <c r="W20" s="192">
        <f t="shared" si="25"/>
        <v>0</v>
      </c>
      <c r="X20" s="192">
        <f t="shared" si="25"/>
        <v>0</v>
      </c>
      <c r="Y20" s="192">
        <f t="shared" si="25"/>
        <v>0</v>
      </c>
      <c r="Z20" s="192">
        <f t="shared" si="25"/>
        <v>0</v>
      </c>
      <c r="AA20" s="192">
        <f t="shared" si="25"/>
        <v>0</v>
      </c>
      <c r="AB20" s="192">
        <f t="shared" si="25"/>
        <v>0</v>
      </c>
      <c r="AC20" s="192">
        <f t="shared" si="25"/>
        <v>0</v>
      </c>
      <c r="AD20" s="192">
        <f t="shared" si="25"/>
        <v>0</v>
      </c>
      <c r="AE20" s="192">
        <f t="shared" si="11"/>
        <v>0</v>
      </c>
      <c r="AF20" s="193">
        <f>'Cash Flow Monthly'!AF19</f>
        <v>0</v>
      </c>
      <c r="AG20" s="142"/>
      <c r="AH20" s="191">
        <f t="shared" si="12"/>
        <v>0</v>
      </c>
      <c r="AI20" s="192">
        <f t="shared" ref="AI20:AR20" si="26">AH20</f>
        <v>0</v>
      </c>
      <c r="AJ20" s="192">
        <f t="shared" si="26"/>
        <v>0</v>
      </c>
      <c r="AK20" s="192">
        <f t="shared" si="26"/>
        <v>0</v>
      </c>
      <c r="AL20" s="192">
        <f t="shared" si="26"/>
        <v>0</v>
      </c>
      <c r="AM20" s="192">
        <f t="shared" si="26"/>
        <v>0</v>
      </c>
      <c r="AN20" s="192">
        <f t="shared" si="26"/>
        <v>0</v>
      </c>
      <c r="AO20" s="192">
        <f t="shared" si="26"/>
        <v>0</v>
      </c>
      <c r="AP20" s="192">
        <f t="shared" si="26"/>
        <v>0</v>
      </c>
      <c r="AQ20" s="192">
        <f t="shared" si="26"/>
        <v>0</v>
      </c>
      <c r="AR20" s="192">
        <f t="shared" si="26"/>
        <v>0</v>
      </c>
      <c r="AS20" s="192">
        <f t="shared" si="14"/>
        <v>0</v>
      </c>
      <c r="AT20" s="193">
        <f>'Cash Flow Monthly'!AT19</f>
        <v>0</v>
      </c>
      <c r="AU20" s="26"/>
      <c r="AV20" s="327">
        <f>'Input - Overheads'!F12</f>
        <v>0</v>
      </c>
    </row>
    <row r="21" spans="1:48" ht="15" customHeight="1" x14ac:dyDescent="0.2">
      <c r="A21" s="986"/>
      <c r="B21" s="1"/>
      <c r="C21" s="191"/>
      <c r="D21" s="192">
        <f>'Input - Overheads'!T13</f>
        <v>0</v>
      </c>
      <c r="E21" s="193"/>
      <c r="F21" s="191">
        <f t="shared" si="6"/>
        <v>0</v>
      </c>
      <c r="G21" s="192">
        <f t="shared" ref="G21:P21" si="27">F21</f>
        <v>0</v>
      </c>
      <c r="H21" s="192">
        <f t="shared" si="27"/>
        <v>0</v>
      </c>
      <c r="I21" s="192">
        <f t="shared" si="27"/>
        <v>0</v>
      </c>
      <c r="J21" s="192">
        <f t="shared" si="27"/>
        <v>0</v>
      </c>
      <c r="K21" s="192">
        <f t="shared" si="27"/>
        <v>0</v>
      </c>
      <c r="L21" s="192">
        <f t="shared" si="27"/>
        <v>0</v>
      </c>
      <c r="M21" s="192">
        <f t="shared" si="27"/>
        <v>0</v>
      </c>
      <c r="N21" s="192">
        <f t="shared" si="27"/>
        <v>0</v>
      </c>
      <c r="O21" s="192">
        <f t="shared" si="27"/>
        <v>0</v>
      </c>
      <c r="P21" s="192">
        <f t="shared" si="27"/>
        <v>0</v>
      </c>
      <c r="Q21" s="192">
        <f t="shared" si="8"/>
        <v>0</v>
      </c>
      <c r="R21" s="193">
        <f>'Input - Overheads'!$U13</f>
        <v>0</v>
      </c>
      <c r="S21" s="142"/>
      <c r="T21" s="191">
        <f t="shared" si="9"/>
        <v>0</v>
      </c>
      <c r="U21" s="192">
        <f t="shared" ref="U21:AD21" si="28">T21</f>
        <v>0</v>
      </c>
      <c r="V21" s="192">
        <f t="shared" si="28"/>
        <v>0</v>
      </c>
      <c r="W21" s="192">
        <f t="shared" si="28"/>
        <v>0</v>
      </c>
      <c r="X21" s="192">
        <f t="shared" si="28"/>
        <v>0</v>
      </c>
      <c r="Y21" s="192">
        <f t="shared" si="28"/>
        <v>0</v>
      </c>
      <c r="Z21" s="192">
        <f t="shared" si="28"/>
        <v>0</v>
      </c>
      <c r="AA21" s="192">
        <f t="shared" si="28"/>
        <v>0</v>
      </c>
      <c r="AB21" s="192">
        <f t="shared" si="28"/>
        <v>0</v>
      </c>
      <c r="AC21" s="192">
        <f t="shared" si="28"/>
        <v>0</v>
      </c>
      <c r="AD21" s="192">
        <f t="shared" si="28"/>
        <v>0</v>
      </c>
      <c r="AE21" s="192">
        <f t="shared" si="11"/>
        <v>0</v>
      </c>
      <c r="AF21" s="193">
        <f>'Input - Overheads'!$V13</f>
        <v>0</v>
      </c>
      <c r="AG21" s="142"/>
      <c r="AH21" s="191">
        <f t="shared" si="12"/>
        <v>0</v>
      </c>
      <c r="AI21" s="192">
        <f t="shared" ref="AI21:AR21" si="29">AH21</f>
        <v>0</v>
      </c>
      <c r="AJ21" s="192">
        <f t="shared" si="29"/>
        <v>0</v>
      </c>
      <c r="AK21" s="192">
        <f t="shared" si="29"/>
        <v>0</v>
      </c>
      <c r="AL21" s="192">
        <f t="shared" si="29"/>
        <v>0</v>
      </c>
      <c r="AM21" s="192">
        <f t="shared" si="29"/>
        <v>0</v>
      </c>
      <c r="AN21" s="192">
        <f t="shared" si="29"/>
        <v>0</v>
      </c>
      <c r="AO21" s="192">
        <f t="shared" si="29"/>
        <v>0</v>
      </c>
      <c r="AP21" s="192">
        <f t="shared" si="29"/>
        <v>0</v>
      </c>
      <c r="AQ21" s="192">
        <f t="shared" si="29"/>
        <v>0</v>
      </c>
      <c r="AR21" s="192">
        <f t="shared" si="29"/>
        <v>0</v>
      </c>
      <c r="AS21" s="192">
        <f t="shared" si="14"/>
        <v>0</v>
      </c>
      <c r="AT21" s="193">
        <f>'Input - Overheads'!$W13</f>
        <v>0</v>
      </c>
      <c r="AU21" s="26"/>
      <c r="AV21" s="327">
        <f>'Input - Overheads'!F13</f>
        <v>0</v>
      </c>
    </row>
    <row r="22" spans="1:48" ht="15" customHeight="1" x14ac:dyDescent="0.2">
      <c r="A22" s="986"/>
      <c r="B22" s="1"/>
      <c r="C22" s="191"/>
      <c r="D22" s="192">
        <f>'Input - Overheads'!T14</f>
        <v>0</v>
      </c>
      <c r="E22" s="193"/>
      <c r="F22" s="191">
        <f t="shared" si="6"/>
        <v>0</v>
      </c>
      <c r="G22" s="192">
        <f t="shared" ref="G22:P22" si="30">F22</f>
        <v>0</v>
      </c>
      <c r="H22" s="192">
        <f t="shared" si="30"/>
        <v>0</v>
      </c>
      <c r="I22" s="192">
        <f t="shared" si="30"/>
        <v>0</v>
      </c>
      <c r="J22" s="192">
        <f t="shared" si="30"/>
        <v>0</v>
      </c>
      <c r="K22" s="192">
        <f t="shared" si="30"/>
        <v>0</v>
      </c>
      <c r="L22" s="192">
        <f t="shared" si="30"/>
        <v>0</v>
      </c>
      <c r="M22" s="192">
        <f t="shared" si="30"/>
        <v>0</v>
      </c>
      <c r="N22" s="192">
        <f t="shared" si="30"/>
        <v>0</v>
      </c>
      <c r="O22" s="192">
        <f t="shared" si="30"/>
        <v>0</v>
      </c>
      <c r="P22" s="192">
        <f t="shared" si="30"/>
        <v>0</v>
      </c>
      <c r="Q22" s="192">
        <f t="shared" si="8"/>
        <v>0</v>
      </c>
      <c r="R22" s="193">
        <f>'Input - Overheads'!$U14</f>
        <v>0</v>
      </c>
      <c r="S22" s="142"/>
      <c r="T22" s="191">
        <f t="shared" si="9"/>
        <v>0</v>
      </c>
      <c r="U22" s="192">
        <f t="shared" ref="U22:AD22" si="31">T22</f>
        <v>0</v>
      </c>
      <c r="V22" s="192">
        <f t="shared" si="31"/>
        <v>0</v>
      </c>
      <c r="W22" s="192">
        <f t="shared" si="31"/>
        <v>0</v>
      </c>
      <c r="X22" s="192">
        <f t="shared" si="31"/>
        <v>0</v>
      </c>
      <c r="Y22" s="192">
        <f t="shared" si="31"/>
        <v>0</v>
      </c>
      <c r="Z22" s="192">
        <f t="shared" si="31"/>
        <v>0</v>
      </c>
      <c r="AA22" s="192">
        <f t="shared" si="31"/>
        <v>0</v>
      </c>
      <c r="AB22" s="192">
        <f t="shared" si="31"/>
        <v>0</v>
      </c>
      <c r="AC22" s="192">
        <f t="shared" si="31"/>
        <v>0</v>
      </c>
      <c r="AD22" s="192">
        <f t="shared" si="31"/>
        <v>0</v>
      </c>
      <c r="AE22" s="192">
        <f t="shared" si="11"/>
        <v>0</v>
      </c>
      <c r="AF22" s="193">
        <f>'Input - Overheads'!$V14</f>
        <v>0</v>
      </c>
      <c r="AG22" s="142"/>
      <c r="AH22" s="191">
        <f t="shared" si="12"/>
        <v>0</v>
      </c>
      <c r="AI22" s="192">
        <f t="shared" ref="AI22:AR22" si="32">AH22</f>
        <v>0</v>
      </c>
      <c r="AJ22" s="192">
        <f t="shared" si="32"/>
        <v>0</v>
      </c>
      <c r="AK22" s="192">
        <f t="shared" si="32"/>
        <v>0</v>
      </c>
      <c r="AL22" s="192">
        <f t="shared" si="32"/>
        <v>0</v>
      </c>
      <c r="AM22" s="192">
        <f t="shared" si="32"/>
        <v>0</v>
      </c>
      <c r="AN22" s="192">
        <f t="shared" si="32"/>
        <v>0</v>
      </c>
      <c r="AO22" s="192">
        <f t="shared" si="32"/>
        <v>0</v>
      </c>
      <c r="AP22" s="192">
        <f t="shared" si="32"/>
        <v>0</v>
      </c>
      <c r="AQ22" s="192">
        <f t="shared" si="32"/>
        <v>0</v>
      </c>
      <c r="AR22" s="192">
        <f t="shared" si="32"/>
        <v>0</v>
      </c>
      <c r="AS22" s="192">
        <f t="shared" si="14"/>
        <v>0</v>
      </c>
      <c r="AT22" s="193">
        <f>'Input - Overheads'!$W14</f>
        <v>0</v>
      </c>
      <c r="AU22" s="26"/>
      <c r="AV22" s="327">
        <f>'Input - Overheads'!F14</f>
        <v>0</v>
      </c>
    </row>
    <row r="23" spans="1:48" ht="15" customHeight="1" x14ac:dyDescent="0.2">
      <c r="A23" s="986"/>
      <c r="B23" s="1"/>
      <c r="C23" s="191"/>
      <c r="D23" s="192">
        <f>'Input - Overheads'!T15</f>
        <v>0</v>
      </c>
      <c r="E23" s="193"/>
      <c r="F23" s="191">
        <f t="shared" si="6"/>
        <v>0</v>
      </c>
      <c r="G23" s="192">
        <f t="shared" ref="G23:P23" si="33">F23</f>
        <v>0</v>
      </c>
      <c r="H23" s="192">
        <f t="shared" si="33"/>
        <v>0</v>
      </c>
      <c r="I23" s="192">
        <f t="shared" si="33"/>
        <v>0</v>
      </c>
      <c r="J23" s="192">
        <f t="shared" si="33"/>
        <v>0</v>
      </c>
      <c r="K23" s="192">
        <f t="shared" si="33"/>
        <v>0</v>
      </c>
      <c r="L23" s="192">
        <f t="shared" si="33"/>
        <v>0</v>
      </c>
      <c r="M23" s="192">
        <f t="shared" si="33"/>
        <v>0</v>
      </c>
      <c r="N23" s="192">
        <f t="shared" si="33"/>
        <v>0</v>
      </c>
      <c r="O23" s="192">
        <f t="shared" si="33"/>
        <v>0</v>
      </c>
      <c r="P23" s="192">
        <f t="shared" si="33"/>
        <v>0</v>
      </c>
      <c r="Q23" s="192">
        <f t="shared" si="8"/>
        <v>0</v>
      </c>
      <c r="R23" s="193">
        <f>'Input - Overheads'!$U15</f>
        <v>0</v>
      </c>
      <c r="S23" s="142"/>
      <c r="T23" s="191">
        <f t="shared" si="9"/>
        <v>0</v>
      </c>
      <c r="U23" s="192">
        <f t="shared" ref="U23:AD23" si="34">T23</f>
        <v>0</v>
      </c>
      <c r="V23" s="192">
        <f t="shared" si="34"/>
        <v>0</v>
      </c>
      <c r="W23" s="192">
        <f t="shared" si="34"/>
        <v>0</v>
      </c>
      <c r="X23" s="192">
        <f t="shared" si="34"/>
        <v>0</v>
      </c>
      <c r="Y23" s="192">
        <f t="shared" si="34"/>
        <v>0</v>
      </c>
      <c r="Z23" s="192">
        <f t="shared" si="34"/>
        <v>0</v>
      </c>
      <c r="AA23" s="192">
        <f t="shared" si="34"/>
        <v>0</v>
      </c>
      <c r="AB23" s="192">
        <f t="shared" si="34"/>
        <v>0</v>
      </c>
      <c r="AC23" s="192">
        <f t="shared" si="34"/>
        <v>0</v>
      </c>
      <c r="AD23" s="192">
        <f t="shared" si="34"/>
        <v>0</v>
      </c>
      <c r="AE23" s="192">
        <f t="shared" si="11"/>
        <v>0</v>
      </c>
      <c r="AF23" s="193">
        <f>'Input - Overheads'!$V15</f>
        <v>0</v>
      </c>
      <c r="AG23" s="142"/>
      <c r="AH23" s="191">
        <f t="shared" si="12"/>
        <v>0</v>
      </c>
      <c r="AI23" s="192">
        <f t="shared" ref="AI23:AR23" si="35">AH23</f>
        <v>0</v>
      </c>
      <c r="AJ23" s="192">
        <f t="shared" si="35"/>
        <v>0</v>
      </c>
      <c r="AK23" s="192">
        <f t="shared" si="35"/>
        <v>0</v>
      </c>
      <c r="AL23" s="192">
        <f t="shared" si="35"/>
        <v>0</v>
      </c>
      <c r="AM23" s="192">
        <f t="shared" si="35"/>
        <v>0</v>
      </c>
      <c r="AN23" s="192">
        <f t="shared" si="35"/>
        <v>0</v>
      </c>
      <c r="AO23" s="192">
        <f t="shared" si="35"/>
        <v>0</v>
      </c>
      <c r="AP23" s="192">
        <f t="shared" si="35"/>
        <v>0</v>
      </c>
      <c r="AQ23" s="192">
        <f t="shared" si="35"/>
        <v>0</v>
      </c>
      <c r="AR23" s="192">
        <f t="shared" si="35"/>
        <v>0</v>
      </c>
      <c r="AS23" s="192">
        <f t="shared" si="14"/>
        <v>0</v>
      </c>
      <c r="AT23" s="193">
        <f>'Input - Overheads'!$W15</f>
        <v>0</v>
      </c>
      <c r="AU23" s="26"/>
      <c r="AV23" s="327">
        <f>'Input - Overheads'!F15</f>
        <v>0</v>
      </c>
    </row>
    <row r="24" spans="1:48" ht="15" customHeight="1" x14ac:dyDescent="0.2">
      <c r="A24" s="986"/>
      <c r="B24" s="1"/>
      <c r="C24" s="191"/>
      <c r="D24" s="192">
        <f>'Input - Overheads'!T16</f>
        <v>0</v>
      </c>
      <c r="E24" s="193"/>
      <c r="F24" s="191">
        <f t="shared" si="6"/>
        <v>0</v>
      </c>
      <c r="G24" s="192">
        <f t="shared" ref="G24:P24" si="36">F24</f>
        <v>0</v>
      </c>
      <c r="H24" s="192">
        <f t="shared" si="36"/>
        <v>0</v>
      </c>
      <c r="I24" s="192">
        <f t="shared" si="36"/>
        <v>0</v>
      </c>
      <c r="J24" s="192">
        <f t="shared" si="36"/>
        <v>0</v>
      </c>
      <c r="K24" s="192">
        <f t="shared" si="36"/>
        <v>0</v>
      </c>
      <c r="L24" s="192">
        <f t="shared" si="36"/>
        <v>0</v>
      </c>
      <c r="M24" s="192">
        <f t="shared" si="36"/>
        <v>0</v>
      </c>
      <c r="N24" s="192">
        <f t="shared" si="36"/>
        <v>0</v>
      </c>
      <c r="O24" s="192">
        <f t="shared" si="36"/>
        <v>0</v>
      </c>
      <c r="P24" s="192">
        <f t="shared" si="36"/>
        <v>0</v>
      </c>
      <c r="Q24" s="192">
        <f t="shared" si="8"/>
        <v>0</v>
      </c>
      <c r="R24" s="193">
        <f>'Input - Overheads'!$U16</f>
        <v>0</v>
      </c>
      <c r="S24" s="142"/>
      <c r="T24" s="191">
        <f t="shared" si="9"/>
        <v>0</v>
      </c>
      <c r="U24" s="192">
        <f t="shared" ref="U24:AD24" si="37">T24</f>
        <v>0</v>
      </c>
      <c r="V24" s="192">
        <f t="shared" si="37"/>
        <v>0</v>
      </c>
      <c r="W24" s="192">
        <f t="shared" si="37"/>
        <v>0</v>
      </c>
      <c r="X24" s="192">
        <f t="shared" si="37"/>
        <v>0</v>
      </c>
      <c r="Y24" s="192">
        <f t="shared" si="37"/>
        <v>0</v>
      </c>
      <c r="Z24" s="192">
        <f t="shared" si="37"/>
        <v>0</v>
      </c>
      <c r="AA24" s="192">
        <f t="shared" si="37"/>
        <v>0</v>
      </c>
      <c r="AB24" s="192">
        <f t="shared" si="37"/>
        <v>0</v>
      </c>
      <c r="AC24" s="192">
        <f t="shared" si="37"/>
        <v>0</v>
      </c>
      <c r="AD24" s="192">
        <f t="shared" si="37"/>
        <v>0</v>
      </c>
      <c r="AE24" s="192">
        <f t="shared" si="11"/>
        <v>0</v>
      </c>
      <c r="AF24" s="193">
        <f>'Input - Overheads'!$V16</f>
        <v>0</v>
      </c>
      <c r="AG24" s="142"/>
      <c r="AH24" s="191">
        <f t="shared" si="12"/>
        <v>0</v>
      </c>
      <c r="AI24" s="192">
        <f t="shared" ref="AI24:AR24" si="38">AH24</f>
        <v>0</v>
      </c>
      <c r="AJ24" s="192">
        <f t="shared" si="38"/>
        <v>0</v>
      </c>
      <c r="AK24" s="192">
        <f t="shared" si="38"/>
        <v>0</v>
      </c>
      <c r="AL24" s="192">
        <f t="shared" si="38"/>
        <v>0</v>
      </c>
      <c r="AM24" s="192">
        <f t="shared" si="38"/>
        <v>0</v>
      </c>
      <c r="AN24" s="192">
        <f t="shared" si="38"/>
        <v>0</v>
      </c>
      <c r="AO24" s="192">
        <f t="shared" si="38"/>
        <v>0</v>
      </c>
      <c r="AP24" s="192">
        <f t="shared" si="38"/>
        <v>0</v>
      </c>
      <c r="AQ24" s="192">
        <f t="shared" si="38"/>
        <v>0</v>
      </c>
      <c r="AR24" s="192">
        <f t="shared" si="38"/>
        <v>0</v>
      </c>
      <c r="AS24" s="192">
        <f t="shared" si="14"/>
        <v>0</v>
      </c>
      <c r="AT24" s="193">
        <f>'Input - Overheads'!$W16</f>
        <v>0</v>
      </c>
      <c r="AU24" s="26"/>
      <c r="AV24" s="327">
        <f>'Input - Overheads'!F16</f>
        <v>0</v>
      </c>
    </row>
    <row r="25" spans="1:48" ht="15" customHeight="1" x14ac:dyDescent="0.2">
      <c r="A25" s="986"/>
      <c r="B25" s="1"/>
      <c r="C25" s="191"/>
      <c r="D25" s="192">
        <f>'Input - Overheads'!T17</f>
        <v>0</v>
      </c>
      <c r="E25" s="193"/>
      <c r="F25" s="191">
        <f t="shared" si="6"/>
        <v>0</v>
      </c>
      <c r="G25" s="192">
        <f t="shared" ref="G25:P25" si="39">F25</f>
        <v>0</v>
      </c>
      <c r="H25" s="192">
        <f t="shared" si="39"/>
        <v>0</v>
      </c>
      <c r="I25" s="192">
        <f t="shared" si="39"/>
        <v>0</v>
      </c>
      <c r="J25" s="192">
        <f t="shared" si="39"/>
        <v>0</v>
      </c>
      <c r="K25" s="192">
        <f t="shared" si="39"/>
        <v>0</v>
      </c>
      <c r="L25" s="192">
        <f t="shared" si="39"/>
        <v>0</v>
      </c>
      <c r="M25" s="192">
        <f t="shared" si="39"/>
        <v>0</v>
      </c>
      <c r="N25" s="192">
        <f t="shared" si="39"/>
        <v>0</v>
      </c>
      <c r="O25" s="192">
        <f t="shared" si="39"/>
        <v>0</v>
      </c>
      <c r="P25" s="192">
        <f t="shared" si="39"/>
        <v>0</v>
      </c>
      <c r="Q25" s="192">
        <f t="shared" si="8"/>
        <v>0</v>
      </c>
      <c r="R25" s="193">
        <f>'Input - Overheads'!$U17</f>
        <v>0</v>
      </c>
      <c r="S25" s="142"/>
      <c r="T25" s="191">
        <f t="shared" si="9"/>
        <v>0</v>
      </c>
      <c r="U25" s="192">
        <f t="shared" ref="U25:AD25" si="40">T25</f>
        <v>0</v>
      </c>
      <c r="V25" s="192">
        <f t="shared" si="40"/>
        <v>0</v>
      </c>
      <c r="W25" s="192">
        <f t="shared" si="40"/>
        <v>0</v>
      </c>
      <c r="X25" s="192">
        <f t="shared" si="40"/>
        <v>0</v>
      </c>
      <c r="Y25" s="192">
        <f t="shared" si="40"/>
        <v>0</v>
      </c>
      <c r="Z25" s="192">
        <f t="shared" si="40"/>
        <v>0</v>
      </c>
      <c r="AA25" s="192">
        <f t="shared" si="40"/>
        <v>0</v>
      </c>
      <c r="AB25" s="192">
        <f t="shared" si="40"/>
        <v>0</v>
      </c>
      <c r="AC25" s="192">
        <f t="shared" si="40"/>
        <v>0</v>
      </c>
      <c r="AD25" s="192">
        <f t="shared" si="40"/>
        <v>0</v>
      </c>
      <c r="AE25" s="192">
        <f t="shared" si="11"/>
        <v>0</v>
      </c>
      <c r="AF25" s="193">
        <f>'Input - Overheads'!$V17</f>
        <v>0</v>
      </c>
      <c r="AG25" s="142"/>
      <c r="AH25" s="191">
        <f t="shared" si="12"/>
        <v>0</v>
      </c>
      <c r="AI25" s="192">
        <f t="shared" ref="AI25:AR25" si="41">AH25</f>
        <v>0</v>
      </c>
      <c r="AJ25" s="192">
        <f t="shared" si="41"/>
        <v>0</v>
      </c>
      <c r="AK25" s="192">
        <f t="shared" si="41"/>
        <v>0</v>
      </c>
      <c r="AL25" s="192">
        <f t="shared" si="41"/>
        <v>0</v>
      </c>
      <c r="AM25" s="192">
        <f t="shared" si="41"/>
        <v>0</v>
      </c>
      <c r="AN25" s="192">
        <f t="shared" si="41"/>
        <v>0</v>
      </c>
      <c r="AO25" s="192">
        <f t="shared" si="41"/>
        <v>0</v>
      </c>
      <c r="AP25" s="192">
        <f t="shared" si="41"/>
        <v>0</v>
      </c>
      <c r="AQ25" s="192">
        <f t="shared" si="41"/>
        <v>0</v>
      </c>
      <c r="AR25" s="192">
        <f t="shared" si="41"/>
        <v>0</v>
      </c>
      <c r="AS25" s="192">
        <f t="shared" si="14"/>
        <v>0</v>
      </c>
      <c r="AT25" s="193">
        <f>'Input - Overheads'!$W17</f>
        <v>0</v>
      </c>
      <c r="AU25" s="26"/>
      <c r="AV25" s="327">
        <f>'Input - Overheads'!F17</f>
        <v>0</v>
      </c>
    </row>
    <row r="26" spans="1:48" x14ac:dyDescent="0.2">
      <c r="A26" s="986"/>
      <c r="B26" s="1"/>
      <c r="C26" s="191"/>
      <c r="D26" s="192">
        <f>'Input - Overheads'!T21</f>
        <v>0</v>
      </c>
      <c r="E26" s="193"/>
      <c r="F26" s="191">
        <f t="shared" si="6"/>
        <v>0</v>
      </c>
      <c r="G26" s="192">
        <f t="shared" ref="G26:P26" si="42">F26</f>
        <v>0</v>
      </c>
      <c r="H26" s="192">
        <f t="shared" si="42"/>
        <v>0</v>
      </c>
      <c r="I26" s="192">
        <f t="shared" si="42"/>
        <v>0</v>
      </c>
      <c r="J26" s="192">
        <f t="shared" si="42"/>
        <v>0</v>
      </c>
      <c r="K26" s="192">
        <f t="shared" si="42"/>
        <v>0</v>
      </c>
      <c r="L26" s="192">
        <f t="shared" si="42"/>
        <v>0</v>
      </c>
      <c r="M26" s="192">
        <f t="shared" si="42"/>
        <v>0</v>
      </c>
      <c r="N26" s="192">
        <f t="shared" si="42"/>
        <v>0</v>
      </c>
      <c r="O26" s="192">
        <f t="shared" si="42"/>
        <v>0</v>
      </c>
      <c r="P26" s="192">
        <f t="shared" si="42"/>
        <v>0</v>
      </c>
      <c r="Q26" s="192">
        <f t="shared" si="8"/>
        <v>0</v>
      </c>
      <c r="R26" s="193">
        <f>'Input - Overheads'!$U21</f>
        <v>0</v>
      </c>
      <c r="S26" s="142"/>
      <c r="T26" s="191">
        <f t="shared" si="9"/>
        <v>0</v>
      </c>
      <c r="U26" s="192">
        <f t="shared" ref="U26:AD26" si="43">T26</f>
        <v>0</v>
      </c>
      <c r="V26" s="192">
        <f t="shared" si="43"/>
        <v>0</v>
      </c>
      <c r="W26" s="192">
        <f t="shared" si="43"/>
        <v>0</v>
      </c>
      <c r="X26" s="192">
        <f t="shared" si="43"/>
        <v>0</v>
      </c>
      <c r="Y26" s="192">
        <f t="shared" si="43"/>
        <v>0</v>
      </c>
      <c r="Z26" s="192">
        <f t="shared" si="43"/>
        <v>0</v>
      </c>
      <c r="AA26" s="192">
        <f t="shared" si="43"/>
        <v>0</v>
      </c>
      <c r="AB26" s="192">
        <f t="shared" si="43"/>
        <v>0</v>
      </c>
      <c r="AC26" s="192">
        <f t="shared" si="43"/>
        <v>0</v>
      </c>
      <c r="AD26" s="192">
        <f t="shared" si="43"/>
        <v>0</v>
      </c>
      <c r="AE26" s="192">
        <f t="shared" si="11"/>
        <v>0</v>
      </c>
      <c r="AF26" s="193">
        <f>'Input - Overheads'!$V21</f>
        <v>0</v>
      </c>
      <c r="AG26" s="142"/>
      <c r="AH26" s="191">
        <f t="shared" si="12"/>
        <v>0</v>
      </c>
      <c r="AI26" s="192">
        <f t="shared" ref="AI26:AR26" si="44">AH26</f>
        <v>0</v>
      </c>
      <c r="AJ26" s="192">
        <f t="shared" si="44"/>
        <v>0</v>
      </c>
      <c r="AK26" s="192">
        <f t="shared" si="44"/>
        <v>0</v>
      </c>
      <c r="AL26" s="192">
        <f t="shared" si="44"/>
        <v>0</v>
      </c>
      <c r="AM26" s="192">
        <f t="shared" si="44"/>
        <v>0</v>
      </c>
      <c r="AN26" s="192">
        <f t="shared" si="44"/>
        <v>0</v>
      </c>
      <c r="AO26" s="192">
        <f t="shared" si="44"/>
        <v>0</v>
      </c>
      <c r="AP26" s="192">
        <f t="shared" si="44"/>
        <v>0</v>
      </c>
      <c r="AQ26" s="192">
        <f t="shared" si="44"/>
        <v>0</v>
      </c>
      <c r="AR26" s="192">
        <f t="shared" si="44"/>
        <v>0</v>
      </c>
      <c r="AS26" s="192">
        <f t="shared" si="14"/>
        <v>0</v>
      </c>
      <c r="AT26" s="193">
        <f>'Input - Overheads'!$W21</f>
        <v>0</v>
      </c>
      <c r="AU26" s="26"/>
      <c r="AV26" s="327">
        <f>'Input - Overheads'!F21</f>
        <v>0</v>
      </c>
    </row>
    <row r="27" spans="1:48" x14ac:dyDescent="0.2">
      <c r="A27" s="986"/>
      <c r="B27" s="1"/>
      <c r="C27" s="191"/>
      <c r="D27" s="192">
        <f>'Input - Overheads'!T22</f>
        <v>0</v>
      </c>
      <c r="E27" s="193"/>
      <c r="F27" s="191">
        <f t="shared" si="6"/>
        <v>0</v>
      </c>
      <c r="G27" s="192">
        <f t="shared" ref="G27:P27" si="45">F27</f>
        <v>0</v>
      </c>
      <c r="H27" s="192">
        <f t="shared" si="45"/>
        <v>0</v>
      </c>
      <c r="I27" s="192">
        <f t="shared" si="45"/>
        <v>0</v>
      </c>
      <c r="J27" s="192">
        <f t="shared" si="45"/>
        <v>0</v>
      </c>
      <c r="K27" s="192">
        <f t="shared" si="45"/>
        <v>0</v>
      </c>
      <c r="L27" s="192">
        <f t="shared" si="45"/>
        <v>0</v>
      </c>
      <c r="M27" s="192">
        <f t="shared" si="45"/>
        <v>0</v>
      </c>
      <c r="N27" s="192">
        <f t="shared" si="45"/>
        <v>0</v>
      </c>
      <c r="O27" s="192">
        <f t="shared" si="45"/>
        <v>0</v>
      </c>
      <c r="P27" s="192">
        <f t="shared" si="45"/>
        <v>0</v>
      </c>
      <c r="Q27" s="192">
        <f t="shared" si="8"/>
        <v>0</v>
      </c>
      <c r="R27" s="193">
        <f>'Input - Overheads'!$U22</f>
        <v>0</v>
      </c>
      <c r="S27" s="142"/>
      <c r="T27" s="191">
        <f t="shared" si="9"/>
        <v>0</v>
      </c>
      <c r="U27" s="192">
        <f t="shared" ref="U27:AD27" si="46">T27</f>
        <v>0</v>
      </c>
      <c r="V27" s="192">
        <f t="shared" si="46"/>
        <v>0</v>
      </c>
      <c r="W27" s="192">
        <f t="shared" si="46"/>
        <v>0</v>
      </c>
      <c r="X27" s="192">
        <f t="shared" si="46"/>
        <v>0</v>
      </c>
      <c r="Y27" s="192">
        <f t="shared" si="46"/>
        <v>0</v>
      </c>
      <c r="Z27" s="192">
        <f t="shared" si="46"/>
        <v>0</v>
      </c>
      <c r="AA27" s="192">
        <f t="shared" si="46"/>
        <v>0</v>
      </c>
      <c r="AB27" s="192">
        <f t="shared" si="46"/>
        <v>0</v>
      </c>
      <c r="AC27" s="192">
        <f t="shared" si="46"/>
        <v>0</v>
      </c>
      <c r="AD27" s="192">
        <f t="shared" si="46"/>
        <v>0</v>
      </c>
      <c r="AE27" s="192">
        <f t="shared" si="11"/>
        <v>0</v>
      </c>
      <c r="AF27" s="193">
        <f>'Input - Overheads'!$V22</f>
        <v>0</v>
      </c>
      <c r="AG27" s="142"/>
      <c r="AH27" s="191">
        <f t="shared" si="12"/>
        <v>0</v>
      </c>
      <c r="AI27" s="192">
        <f t="shared" ref="AI27:AR27" si="47">AH27</f>
        <v>0</v>
      </c>
      <c r="AJ27" s="192">
        <f t="shared" si="47"/>
        <v>0</v>
      </c>
      <c r="AK27" s="192">
        <f t="shared" si="47"/>
        <v>0</v>
      </c>
      <c r="AL27" s="192">
        <f t="shared" si="47"/>
        <v>0</v>
      </c>
      <c r="AM27" s="192">
        <f t="shared" si="47"/>
        <v>0</v>
      </c>
      <c r="AN27" s="192">
        <f t="shared" si="47"/>
        <v>0</v>
      </c>
      <c r="AO27" s="192">
        <f t="shared" si="47"/>
        <v>0</v>
      </c>
      <c r="AP27" s="192">
        <f t="shared" si="47"/>
        <v>0</v>
      </c>
      <c r="AQ27" s="192">
        <f t="shared" si="47"/>
        <v>0</v>
      </c>
      <c r="AR27" s="192">
        <f t="shared" si="47"/>
        <v>0</v>
      </c>
      <c r="AS27" s="192">
        <f t="shared" si="14"/>
        <v>0</v>
      </c>
      <c r="AT27" s="193">
        <f>'Input - Overheads'!$W22</f>
        <v>0</v>
      </c>
      <c r="AU27" s="26"/>
      <c r="AV27" s="327">
        <f>'Input - Overheads'!F22</f>
        <v>0</v>
      </c>
    </row>
    <row r="28" spans="1:48" x14ac:dyDescent="0.2">
      <c r="A28" s="986"/>
      <c r="B28" s="1"/>
      <c r="C28" s="191"/>
      <c r="D28" s="192">
        <f>'Input - Overheads'!T23</f>
        <v>0</v>
      </c>
      <c r="E28" s="193"/>
      <c r="F28" s="191">
        <f t="shared" si="6"/>
        <v>0</v>
      </c>
      <c r="G28" s="192">
        <f t="shared" ref="G28:P28" si="48">F28</f>
        <v>0</v>
      </c>
      <c r="H28" s="192">
        <f t="shared" si="48"/>
        <v>0</v>
      </c>
      <c r="I28" s="192">
        <f t="shared" si="48"/>
        <v>0</v>
      </c>
      <c r="J28" s="192">
        <f t="shared" si="48"/>
        <v>0</v>
      </c>
      <c r="K28" s="192">
        <f t="shared" si="48"/>
        <v>0</v>
      </c>
      <c r="L28" s="192">
        <f t="shared" si="48"/>
        <v>0</v>
      </c>
      <c r="M28" s="192">
        <f t="shared" si="48"/>
        <v>0</v>
      </c>
      <c r="N28" s="192">
        <f t="shared" si="48"/>
        <v>0</v>
      </c>
      <c r="O28" s="192">
        <f t="shared" si="48"/>
        <v>0</v>
      </c>
      <c r="P28" s="192">
        <f t="shared" si="48"/>
        <v>0</v>
      </c>
      <c r="Q28" s="192">
        <f t="shared" si="8"/>
        <v>0</v>
      </c>
      <c r="R28" s="193">
        <f>'Input - Overheads'!$U23</f>
        <v>0</v>
      </c>
      <c r="S28" s="142"/>
      <c r="T28" s="191">
        <f t="shared" si="9"/>
        <v>0</v>
      </c>
      <c r="U28" s="192">
        <f t="shared" ref="U28:AD28" si="49">T28</f>
        <v>0</v>
      </c>
      <c r="V28" s="192">
        <f t="shared" si="49"/>
        <v>0</v>
      </c>
      <c r="W28" s="192">
        <f t="shared" si="49"/>
        <v>0</v>
      </c>
      <c r="X28" s="192">
        <f t="shared" si="49"/>
        <v>0</v>
      </c>
      <c r="Y28" s="192">
        <f t="shared" si="49"/>
        <v>0</v>
      </c>
      <c r="Z28" s="192">
        <f t="shared" si="49"/>
        <v>0</v>
      </c>
      <c r="AA28" s="192">
        <f t="shared" si="49"/>
        <v>0</v>
      </c>
      <c r="AB28" s="192">
        <f t="shared" si="49"/>
        <v>0</v>
      </c>
      <c r="AC28" s="192">
        <f t="shared" si="49"/>
        <v>0</v>
      </c>
      <c r="AD28" s="192">
        <f t="shared" si="49"/>
        <v>0</v>
      </c>
      <c r="AE28" s="192">
        <f t="shared" si="11"/>
        <v>0</v>
      </c>
      <c r="AF28" s="193">
        <f>'Input - Overheads'!$V23</f>
        <v>0</v>
      </c>
      <c r="AG28" s="142"/>
      <c r="AH28" s="191">
        <f t="shared" si="12"/>
        <v>0</v>
      </c>
      <c r="AI28" s="192">
        <f t="shared" ref="AI28:AR28" si="50">AH28</f>
        <v>0</v>
      </c>
      <c r="AJ28" s="192">
        <f t="shared" si="50"/>
        <v>0</v>
      </c>
      <c r="AK28" s="192">
        <f t="shared" si="50"/>
        <v>0</v>
      </c>
      <c r="AL28" s="192">
        <f t="shared" si="50"/>
        <v>0</v>
      </c>
      <c r="AM28" s="192">
        <f t="shared" si="50"/>
        <v>0</v>
      </c>
      <c r="AN28" s="192">
        <f t="shared" si="50"/>
        <v>0</v>
      </c>
      <c r="AO28" s="192">
        <f t="shared" si="50"/>
        <v>0</v>
      </c>
      <c r="AP28" s="192">
        <f t="shared" si="50"/>
        <v>0</v>
      </c>
      <c r="AQ28" s="192">
        <f t="shared" si="50"/>
        <v>0</v>
      </c>
      <c r="AR28" s="192">
        <f t="shared" si="50"/>
        <v>0</v>
      </c>
      <c r="AS28" s="192">
        <f t="shared" si="14"/>
        <v>0</v>
      </c>
      <c r="AT28" s="193">
        <f>'Input - Overheads'!$W23</f>
        <v>0</v>
      </c>
      <c r="AU28" s="26"/>
      <c r="AV28" s="327">
        <f>'Input - Overheads'!F23</f>
        <v>0</v>
      </c>
    </row>
    <row r="29" spans="1:48" x14ac:dyDescent="0.2">
      <c r="A29" s="986"/>
      <c r="B29" s="1"/>
      <c r="C29" s="191"/>
      <c r="D29" s="192">
        <f>'Input - Overheads'!T24</f>
        <v>0</v>
      </c>
      <c r="E29" s="193"/>
      <c r="F29" s="191">
        <f t="shared" si="6"/>
        <v>0</v>
      </c>
      <c r="G29" s="192">
        <f t="shared" ref="G29:P29" si="51">F29</f>
        <v>0</v>
      </c>
      <c r="H29" s="192">
        <f t="shared" si="51"/>
        <v>0</v>
      </c>
      <c r="I29" s="192">
        <f t="shared" si="51"/>
        <v>0</v>
      </c>
      <c r="J29" s="192">
        <f t="shared" si="51"/>
        <v>0</v>
      </c>
      <c r="K29" s="192">
        <f t="shared" si="51"/>
        <v>0</v>
      </c>
      <c r="L29" s="192">
        <f t="shared" si="51"/>
        <v>0</v>
      </c>
      <c r="M29" s="192">
        <f t="shared" si="51"/>
        <v>0</v>
      </c>
      <c r="N29" s="192">
        <f t="shared" si="51"/>
        <v>0</v>
      </c>
      <c r="O29" s="192">
        <f t="shared" si="51"/>
        <v>0</v>
      </c>
      <c r="P29" s="192">
        <f t="shared" si="51"/>
        <v>0</v>
      </c>
      <c r="Q29" s="192">
        <f t="shared" si="8"/>
        <v>0</v>
      </c>
      <c r="R29" s="193">
        <f>'Input - Overheads'!$U24</f>
        <v>0</v>
      </c>
      <c r="S29" s="142"/>
      <c r="T29" s="191">
        <f t="shared" si="9"/>
        <v>0</v>
      </c>
      <c r="U29" s="192">
        <f t="shared" ref="U29:AD29" si="52">T29</f>
        <v>0</v>
      </c>
      <c r="V29" s="192">
        <f t="shared" si="52"/>
        <v>0</v>
      </c>
      <c r="W29" s="192">
        <f t="shared" si="52"/>
        <v>0</v>
      </c>
      <c r="X29" s="192">
        <f t="shared" si="52"/>
        <v>0</v>
      </c>
      <c r="Y29" s="192">
        <f t="shared" si="52"/>
        <v>0</v>
      </c>
      <c r="Z29" s="192">
        <f t="shared" si="52"/>
        <v>0</v>
      </c>
      <c r="AA29" s="192">
        <f t="shared" si="52"/>
        <v>0</v>
      </c>
      <c r="AB29" s="192">
        <f t="shared" si="52"/>
        <v>0</v>
      </c>
      <c r="AC29" s="192">
        <f t="shared" si="52"/>
        <v>0</v>
      </c>
      <c r="AD29" s="192">
        <f t="shared" si="52"/>
        <v>0</v>
      </c>
      <c r="AE29" s="192">
        <f t="shared" si="11"/>
        <v>0</v>
      </c>
      <c r="AF29" s="193">
        <f>'Input - Overheads'!$V24</f>
        <v>0</v>
      </c>
      <c r="AG29" s="142"/>
      <c r="AH29" s="191">
        <f t="shared" si="12"/>
        <v>0</v>
      </c>
      <c r="AI29" s="192">
        <f t="shared" ref="AI29:AR29" si="53">AH29</f>
        <v>0</v>
      </c>
      <c r="AJ29" s="192">
        <f t="shared" si="53"/>
        <v>0</v>
      </c>
      <c r="AK29" s="192">
        <f t="shared" si="53"/>
        <v>0</v>
      </c>
      <c r="AL29" s="192">
        <f t="shared" si="53"/>
        <v>0</v>
      </c>
      <c r="AM29" s="192">
        <f t="shared" si="53"/>
        <v>0</v>
      </c>
      <c r="AN29" s="192">
        <f t="shared" si="53"/>
        <v>0</v>
      </c>
      <c r="AO29" s="192">
        <f t="shared" si="53"/>
        <v>0</v>
      </c>
      <c r="AP29" s="192">
        <f t="shared" si="53"/>
        <v>0</v>
      </c>
      <c r="AQ29" s="192">
        <f t="shared" si="53"/>
        <v>0</v>
      </c>
      <c r="AR29" s="192">
        <f t="shared" si="53"/>
        <v>0</v>
      </c>
      <c r="AS29" s="192">
        <f t="shared" si="14"/>
        <v>0</v>
      </c>
      <c r="AT29" s="193">
        <f>'Input - Overheads'!$W24</f>
        <v>0</v>
      </c>
      <c r="AU29" s="26"/>
      <c r="AV29" s="327">
        <f>'Input - Overheads'!F24</f>
        <v>0</v>
      </c>
    </row>
    <row r="30" spans="1:48" x14ac:dyDescent="0.2">
      <c r="A30" s="986"/>
      <c r="B30" s="1"/>
      <c r="C30" s="191"/>
      <c r="D30" s="192">
        <f>'Input - Overheads'!T25</f>
        <v>0</v>
      </c>
      <c r="E30" s="193"/>
      <c r="F30" s="191">
        <f t="shared" si="6"/>
        <v>0</v>
      </c>
      <c r="G30" s="192">
        <f t="shared" ref="G30:P30" si="54">F30</f>
        <v>0</v>
      </c>
      <c r="H30" s="192">
        <f t="shared" si="54"/>
        <v>0</v>
      </c>
      <c r="I30" s="192">
        <f t="shared" si="54"/>
        <v>0</v>
      </c>
      <c r="J30" s="192">
        <f t="shared" si="54"/>
        <v>0</v>
      </c>
      <c r="K30" s="192">
        <f t="shared" si="54"/>
        <v>0</v>
      </c>
      <c r="L30" s="192">
        <f t="shared" si="54"/>
        <v>0</v>
      </c>
      <c r="M30" s="192">
        <f t="shared" si="54"/>
        <v>0</v>
      </c>
      <c r="N30" s="192">
        <f t="shared" si="54"/>
        <v>0</v>
      </c>
      <c r="O30" s="192">
        <f t="shared" si="54"/>
        <v>0</v>
      </c>
      <c r="P30" s="192">
        <f t="shared" si="54"/>
        <v>0</v>
      </c>
      <c r="Q30" s="192">
        <f t="shared" si="8"/>
        <v>0</v>
      </c>
      <c r="R30" s="193">
        <f>'Input - Overheads'!$U25</f>
        <v>0</v>
      </c>
      <c r="S30" s="142"/>
      <c r="T30" s="191">
        <f t="shared" si="9"/>
        <v>0</v>
      </c>
      <c r="U30" s="192">
        <f t="shared" ref="U30:AD30" si="55">T30</f>
        <v>0</v>
      </c>
      <c r="V30" s="192">
        <f t="shared" si="55"/>
        <v>0</v>
      </c>
      <c r="W30" s="192">
        <f t="shared" si="55"/>
        <v>0</v>
      </c>
      <c r="X30" s="192">
        <f t="shared" si="55"/>
        <v>0</v>
      </c>
      <c r="Y30" s="192">
        <f t="shared" si="55"/>
        <v>0</v>
      </c>
      <c r="Z30" s="192">
        <f t="shared" si="55"/>
        <v>0</v>
      </c>
      <c r="AA30" s="192">
        <f t="shared" si="55"/>
        <v>0</v>
      </c>
      <c r="AB30" s="192">
        <f t="shared" si="55"/>
        <v>0</v>
      </c>
      <c r="AC30" s="192">
        <f t="shared" si="55"/>
        <v>0</v>
      </c>
      <c r="AD30" s="192">
        <f t="shared" si="55"/>
        <v>0</v>
      </c>
      <c r="AE30" s="192">
        <f t="shared" si="11"/>
        <v>0</v>
      </c>
      <c r="AF30" s="193">
        <f>'Input - Overheads'!$V25</f>
        <v>0</v>
      </c>
      <c r="AG30" s="142"/>
      <c r="AH30" s="191">
        <f t="shared" si="12"/>
        <v>0</v>
      </c>
      <c r="AI30" s="192">
        <f t="shared" ref="AI30:AR30" si="56">AH30</f>
        <v>0</v>
      </c>
      <c r="AJ30" s="192">
        <f t="shared" si="56"/>
        <v>0</v>
      </c>
      <c r="AK30" s="192">
        <f t="shared" si="56"/>
        <v>0</v>
      </c>
      <c r="AL30" s="192">
        <f t="shared" si="56"/>
        <v>0</v>
      </c>
      <c r="AM30" s="192">
        <f t="shared" si="56"/>
        <v>0</v>
      </c>
      <c r="AN30" s="192">
        <f t="shared" si="56"/>
        <v>0</v>
      </c>
      <c r="AO30" s="192">
        <f t="shared" si="56"/>
        <v>0</v>
      </c>
      <c r="AP30" s="192">
        <f t="shared" si="56"/>
        <v>0</v>
      </c>
      <c r="AQ30" s="192">
        <f t="shared" si="56"/>
        <v>0</v>
      </c>
      <c r="AR30" s="192">
        <f t="shared" si="56"/>
        <v>0</v>
      </c>
      <c r="AS30" s="192">
        <f t="shared" si="14"/>
        <v>0</v>
      </c>
      <c r="AT30" s="193">
        <f>'Input - Overheads'!$W25</f>
        <v>0</v>
      </c>
      <c r="AU30" s="26"/>
      <c r="AV30" s="327">
        <f>'Input - Overheads'!F25</f>
        <v>0</v>
      </c>
    </row>
    <row r="31" spans="1:48" s="8" customFormat="1" ht="15" customHeight="1" x14ac:dyDescent="0.2">
      <c r="A31" s="986"/>
      <c r="B31" s="2"/>
      <c r="C31" s="255" t="s">
        <v>133</v>
      </c>
      <c r="D31" s="198"/>
      <c r="E31" s="199"/>
      <c r="F31" s="194">
        <f t="shared" ref="F31:R31" si="57">SUM(F15:F30)</f>
        <v>0</v>
      </c>
      <c r="G31" s="195">
        <f t="shared" si="57"/>
        <v>0</v>
      </c>
      <c r="H31" s="195">
        <f t="shared" si="57"/>
        <v>0</v>
      </c>
      <c r="I31" s="195">
        <f t="shared" si="57"/>
        <v>0</v>
      </c>
      <c r="J31" s="195">
        <f t="shared" si="57"/>
        <v>0</v>
      </c>
      <c r="K31" s="195">
        <f t="shared" si="57"/>
        <v>0</v>
      </c>
      <c r="L31" s="195">
        <f t="shared" si="57"/>
        <v>0</v>
      </c>
      <c r="M31" s="195">
        <f t="shared" si="57"/>
        <v>0</v>
      </c>
      <c r="N31" s="195">
        <f t="shared" si="57"/>
        <v>0</v>
      </c>
      <c r="O31" s="195">
        <f t="shared" si="57"/>
        <v>0</v>
      </c>
      <c r="P31" s="195">
        <f t="shared" si="57"/>
        <v>0</v>
      </c>
      <c r="Q31" s="195">
        <f t="shared" si="57"/>
        <v>0</v>
      </c>
      <c r="R31" s="196">
        <f t="shared" si="57"/>
        <v>0</v>
      </c>
      <c r="S31" s="64"/>
      <c r="T31" s="194">
        <f t="shared" ref="T31:AF31" si="58">SUM(T15:T30)</f>
        <v>0</v>
      </c>
      <c r="U31" s="195">
        <f t="shared" si="58"/>
        <v>0</v>
      </c>
      <c r="V31" s="195">
        <f t="shared" si="58"/>
        <v>0</v>
      </c>
      <c r="W31" s="195">
        <f t="shared" si="58"/>
        <v>0</v>
      </c>
      <c r="X31" s="195">
        <f t="shared" si="58"/>
        <v>0</v>
      </c>
      <c r="Y31" s="195">
        <f t="shared" si="58"/>
        <v>0</v>
      </c>
      <c r="Z31" s="195">
        <f t="shared" si="58"/>
        <v>0</v>
      </c>
      <c r="AA31" s="195">
        <f t="shared" si="58"/>
        <v>0</v>
      </c>
      <c r="AB31" s="195">
        <f t="shared" si="58"/>
        <v>0</v>
      </c>
      <c r="AC31" s="195">
        <f t="shared" si="58"/>
        <v>0</v>
      </c>
      <c r="AD31" s="195">
        <f t="shared" si="58"/>
        <v>0</v>
      </c>
      <c r="AE31" s="195">
        <f t="shared" si="58"/>
        <v>0</v>
      </c>
      <c r="AF31" s="196">
        <f t="shared" si="58"/>
        <v>0</v>
      </c>
      <c r="AG31" s="64"/>
      <c r="AH31" s="194">
        <f t="shared" ref="AH31:AT31" si="59">SUM(AH15:AH30)</f>
        <v>0</v>
      </c>
      <c r="AI31" s="195">
        <f t="shared" si="59"/>
        <v>0</v>
      </c>
      <c r="AJ31" s="195">
        <f t="shared" si="59"/>
        <v>0</v>
      </c>
      <c r="AK31" s="195">
        <f t="shared" si="59"/>
        <v>0</v>
      </c>
      <c r="AL31" s="195">
        <f t="shared" si="59"/>
        <v>0</v>
      </c>
      <c r="AM31" s="195">
        <f t="shared" si="59"/>
        <v>0</v>
      </c>
      <c r="AN31" s="195">
        <f t="shared" si="59"/>
        <v>0</v>
      </c>
      <c r="AO31" s="195">
        <f t="shared" si="59"/>
        <v>0</v>
      </c>
      <c r="AP31" s="195">
        <f t="shared" si="59"/>
        <v>0</v>
      </c>
      <c r="AQ31" s="195">
        <f t="shared" si="59"/>
        <v>0</v>
      </c>
      <c r="AR31" s="195">
        <f t="shared" si="59"/>
        <v>0</v>
      </c>
      <c r="AS31" s="195">
        <f t="shared" si="59"/>
        <v>0</v>
      </c>
      <c r="AT31" s="196">
        <f t="shared" si="59"/>
        <v>0</v>
      </c>
      <c r="AU31" s="49"/>
      <c r="AV31" s="327"/>
    </row>
    <row r="32" spans="1:48" s="8" customFormat="1" ht="15" customHeight="1" x14ac:dyDescent="0.2">
      <c r="A32" s="986"/>
      <c r="C32" s="197" t="s">
        <v>74</v>
      </c>
      <c r="D32" s="198"/>
      <c r="E32" s="199"/>
      <c r="F32" s="197">
        <f t="shared" ref="F32:Q32" si="60">F14-F31</f>
        <v>0</v>
      </c>
      <c r="G32" s="198">
        <f t="shared" si="60"/>
        <v>0</v>
      </c>
      <c r="H32" s="198">
        <f t="shared" si="60"/>
        <v>0</v>
      </c>
      <c r="I32" s="198">
        <f t="shared" si="60"/>
        <v>0</v>
      </c>
      <c r="J32" s="198">
        <f t="shared" si="60"/>
        <v>0</v>
      </c>
      <c r="K32" s="198">
        <f t="shared" si="60"/>
        <v>0</v>
      </c>
      <c r="L32" s="198">
        <f t="shared" si="60"/>
        <v>0</v>
      </c>
      <c r="M32" s="198">
        <f t="shared" si="60"/>
        <v>0</v>
      </c>
      <c r="N32" s="198">
        <f t="shared" si="60"/>
        <v>0</v>
      </c>
      <c r="O32" s="198">
        <f t="shared" si="60"/>
        <v>0</v>
      </c>
      <c r="P32" s="198">
        <f t="shared" si="60"/>
        <v>0</v>
      </c>
      <c r="Q32" s="198">
        <f t="shared" si="60"/>
        <v>0</v>
      </c>
      <c r="R32" s="199">
        <f>SUM(F32:Q32)</f>
        <v>0</v>
      </c>
      <c r="S32" s="64"/>
      <c r="T32" s="197">
        <f t="shared" ref="T32:AE32" si="61">T14-T31</f>
        <v>0</v>
      </c>
      <c r="U32" s="198">
        <f t="shared" si="61"/>
        <v>0</v>
      </c>
      <c r="V32" s="198">
        <f t="shared" si="61"/>
        <v>0</v>
      </c>
      <c r="W32" s="198">
        <f t="shared" si="61"/>
        <v>0</v>
      </c>
      <c r="X32" s="198">
        <f t="shared" si="61"/>
        <v>0</v>
      </c>
      <c r="Y32" s="198">
        <f t="shared" si="61"/>
        <v>0</v>
      </c>
      <c r="Z32" s="198">
        <f t="shared" si="61"/>
        <v>0</v>
      </c>
      <c r="AA32" s="198">
        <f t="shared" si="61"/>
        <v>0</v>
      </c>
      <c r="AB32" s="198">
        <f t="shared" si="61"/>
        <v>0</v>
      </c>
      <c r="AC32" s="198">
        <f t="shared" si="61"/>
        <v>0</v>
      </c>
      <c r="AD32" s="198">
        <f t="shared" si="61"/>
        <v>0</v>
      </c>
      <c r="AE32" s="198">
        <f t="shared" si="61"/>
        <v>0</v>
      </c>
      <c r="AF32" s="199">
        <f>SUM(T32:AE32)</f>
        <v>0</v>
      </c>
      <c r="AG32" s="64"/>
      <c r="AH32" s="197">
        <f t="shared" ref="AH32:AS32" si="62">AH14-AH31</f>
        <v>0</v>
      </c>
      <c r="AI32" s="198">
        <f t="shared" si="62"/>
        <v>0</v>
      </c>
      <c r="AJ32" s="198">
        <f t="shared" si="62"/>
        <v>0</v>
      </c>
      <c r="AK32" s="198">
        <f t="shared" si="62"/>
        <v>0</v>
      </c>
      <c r="AL32" s="198">
        <f t="shared" si="62"/>
        <v>0</v>
      </c>
      <c r="AM32" s="198">
        <f t="shared" si="62"/>
        <v>0</v>
      </c>
      <c r="AN32" s="198">
        <f t="shared" si="62"/>
        <v>0</v>
      </c>
      <c r="AO32" s="198">
        <f t="shared" si="62"/>
        <v>0</v>
      </c>
      <c r="AP32" s="198">
        <f t="shared" si="62"/>
        <v>0</v>
      </c>
      <c r="AQ32" s="198">
        <f t="shared" si="62"/>
        <v>0</v>
      </c>
      <c r="AR32" s="198">
        <f t="shared" si="62"/>
        <v>0</v>
      </c>
      <c r="AS32" s="198">
        <f t="shared" si="62"/>
        <v>0</v>
      </c>
      <c r="AT32" s="199">
        <f>SUM(AH32:AS32)</f>
        <v>0</v>
      </c>
      <c r="AU32" s="49"/>
      <c r="AV32" s="322"/>
    </row>
    <row r="33" spans="1:48" ht="15" customHeight="1" x14ac:dyDescent="0.2">
      <c r="A33" s="986"/>
      <c r="C33" s="191" t="s">
        <v>16</v>
      </c>
      <c r="D33" s="192"/>
      <c r="E33" s="193"/>
      <c r="F33" s="191">
        <f t="shared" ref="F33:Q33" si="63">IF(TermsAgreed=FALSE,0,F48)</f>
        <v>0</v>
      </c>
      <c r="G33" s="192">
        <f t="shared" si="63"/>
        <v>0</v>
      </c>
      <c r="H33" s="192">
        <f t="shared" si="63"/>
        <v>0</v>
      </c>
      <c r="I33" s="192">
        <f t="shared" si="63"/>
        <v>0</v>
      </c>
      <c r="J33" s="192">
        <f t="shared" si="63"/>
        <v>0</v>
      </c>
      <c r="K33" s="192">
        <f t="shared" si="63"/>
        <v>0</v>
      </c>
      <c r="L33" s="192">
        <f t="shared" si="63"/>
        <v>0</v>
      </c>
      <c r="M33" s="192">
        <f t="shared" si="63"/>
        <v>0</v>
      </c>
      <c r="N33" s="192">
        <f t="shared" si="63"/>
        <v>0</v>
      </c>
      <c r="O33" s="192">
        <f t="shared" si="63"/>
        <v>0</v>
      </c>
      <c r="P33" s="192">
        <f t="shared" si="63"/>
        <v>0</v>
      </c>
      <c r="Q33" s="192">
        <f t="shared" si="63"/>
        <v>0</v>
      </c>
      <c r="R33" s="193">
        <f>SUM(F33:Q33)</f>
        <v>0</v>
      </c>
      <c r="S33" s="142"/>
      <c r="T33" s="191">
        <f t="shared" ref="T33:AE33" si="64">IF(TermsAgreed=FALSE,0,T48)</f>
        <v>0</v>
      </c>
      <c r="U33" s="192">
        <f t="shared" si="64"/>
        <v>0</v>
      </c>
      <c r="V33" s="192">
        <f t="shared" si="64"/>
        <v>0</v>
      </c>
      <c r="W33" s="192">
        <f t="shared" si="64"/>
        <v>0</v>
      </c>
      <c r="X33" s="192">
        <f t="shared" si="64"/>
        <v>0</v>
      </c>
      <c r="Y33" s="192">
        <f t="shared" si="64"/>
        <v>0</v>
      </c>
      <c r="Z33" s="192">
        <f t="shared" si="64"/>
        <v>0</v>
      </c>
      <c r="AA33" s="192">
        <f t="shared" si="64"/>
        <v>0</v>
      </c>
      <c r="AB33" s="192">
        <f t="shared" si="64"/>
        <v>0</v>
      </c>
      <c r="AC33" s="192">
        <f t="shared" si="64"/>
        <v>0</v>
      </c>
      <c r="AD33" s="192">
        <f t="shared" si="64"/>
        <v>0</v>
      </c>
      <c r="AE33" s="192">
        <f t="shared" si="64"/>
        <v>0</v>
      </c>
      <c r="AF33" s="193">
        <f>SUM(T33:AE33)</f>
        <v>0</v>
      </c>
      <c r="AG33" s="142"/>
      <c r="AH33" s="191">
        <f t="shared" ref="AH33:AS33" si="65">IF(TermsAgreed=FALSE,0,AH48)</f>
        <v>0</v>
      </c>
      <c r="AI33" s="192">
        <f t="shared" si="65"/>
        <v>0</v>
      </c>
      <c r="AJ33" s="192">
        <f t="shared" si="65"/>
        <v>0</v>
      </c>
      <c r="AK33" s="192">
        <f t="shared" si="65"/>
        <v>0</v>
      </c>
      <c r="AL33" s="192">
        <f t="shared" si="65"/>
        <v>0</v>
      </c>
      <c r="AM33" s="192">
        <f t="shared" si="65"/>
        <v>0</v>
      </c>
      <c r="AN33" s="192">
        <f t="shared" si="65"/>
        <v>0</v>
      </c>
      <c r="AO33" s="192">
        <f t="shared" si="65"/>
        <v>0</v>
      </c>
      <c r="AP33" s="192">
        <f t="shared" si="65"/>
        <v>0</v>
      </c>
      <c r="AQ33" s="192">
        <f t="shared" si="65"/>
        <v>0</v>
      </c>
      <c r="AR33" s="192">
        <f t="shared" si="65"/>
        <v>0</v>
      </c>
      <c r="AS33" s="192">
        <f t="shared" si="65"/>
        <v>0</v>
      </c>
      <c r="AT33" s="193">
        <f>SUM(AH33:AS33)</f>
        <v>0</v>
      </c>
      <c r="AU33" s="26"/>
      <c r="AV33" s="322"/>
    </row>
    <row r="34" spans="1:48" x14ac:dyDescent="0.2">
      <c r="A34" s="986"/>
      <c r="C34" s="191" t="s">
        <v>10</v>
      </c>
      <c r="D34" s="192"/>
      <c r="E34" s="193"/>
      <c r="F34" s="191">
        <f t="shared" ref="F34:P34" si="66">ROUND($R34/12,0)</f>
        <v>0</v>
      </c>
      <c r="G34" s="192">
        <f t="shared" si="66"/>
        <v>0</v>
      </c>
      <c r="H34" s="192">
        <f t="shared" si="66"/>
        <v>0</v>
      </c>
      <c r="I34" s="192">
        <f t="shared" si="66"/>
        <v>0</v>
      </c>
      <c r="J34" s="192">
        <f t="shared" si="66"/>
        <v>0</v>
      </c>
      <c r="K34" s="192">
        <f t="shared" si="66"/>
        <v>0</v>
      </c>
      <c r="L34" s="192">
        <f t="shared" si="66"/>
        <v>0</v>
      </c>
      <c r="M34" s="192">
        <f t="shared" si="66"/>
        <v>0</v>
      </c>
      <c r="N34" s="192">
        <f t="shared" si="66"/>
        <v>0</v>
      </c>
      <c r="O34" s="192">
        <f t="shared" si="66"/>
        <v>0</v>
      </c>
      <c r="P34" s="192">
        <f t="shared" si="66"/>
        <v>0</v>
      </c>
      <c r="Q34" s="192">
        <f>R34-SUM(F34:P34)</f>
        <v>0</v>
      </c>
      <c r="R34" s="193">
        <f>IF(TermsAgreed=FALSE,0,-Capex!J26)</f>
        <v>0</v>
      </c>
      <c r="S34" s="142"/>
      <c r="T34" s="191">
        <f t="shared" ref="T34:AD34" si="67">ROUND($AF34/12,0)</f>
        <v>0</v>
      </c>
      <c r="U34" s="192">
        <f t="shared" si="67"/>
        <v>0</v>
      </c>
      <c r="V34" s="192">
        <f t="shared" si="67"/>
        <v>0</v>
      </c>
      <c r="W34" s="192">
        <f t="shared" si="67"/>
        <v>0</v>
      </c>
      <c r="X34" s="192">
        <f t="shared" si="67"/>
        <v>0</v>
      </c>
      <c r="Y34" s="192">
        <f t="shared" si="67"/>
        <v>0</v>
      </c>
      <c r="Z34" s="192">
        <f t="shared" si="67"/>
        <v>0</v>
      </c>
      <c r="AA34" s="192">
        <f t="shared" si="67"/>
        <v>0</v>
      </c>
      <c r="AB34" s="192">
        <f t="shared" si="67"/>
        <v>0</v>
      </c>
      <c r="AC34" s="192">
        <f t="shared" si="67"/>
        <v>0</v>
      </c>
      <c r="AD34" s="192">
        <f t="shared" si="67"/>
        <v>0</v>
      </c>
      <c r="AE34" s="192">
        <f>AF34-SUM(T34:AD34)</f>
        <v>0</v>
      </c>
      <c r="AF34" s="193">
        <f>IF(TermsAgreed=FALSE,0,-Capex!K26)</f>
        <v>0</v>
      </c>
      <c r="AG34" s="142"/>
      <c r="AH34" s="191">
        <f t="shared" ref="AH34:AR34" si="68">ROUND($AT34/12,0)</f>
        <v>0</v>
      </c>
      <c r="AI34" s="192">
        <f t="shared" si="68"/>
        <v>0</v>
      </c>
      <c r="AJ34" s="192">
        <f t="shared" si="68"/>
        <v>0</v>
      </c>
      <c r="AK34" s="192">
        <f t="shared" si="68"/>
        <v>0</v>
      </c>
      <c r="AL34" s="192">
        <f t="shared" si="68"/>
        <v>0</v>
      </c>
      <c r="AM34" s="192">
        <f t="shared" si="68"/>
        <v>0</v>
      </c>
      <c r="AN34" s="192">
        <f t="shared" si="68"/>
        <v>0</v>
      </c>
      <c r="AO34" s="192">
        <f t="shared" si="68"/>
        <v>0</v>
      </c>
      <c r="AP34" s="192">
        <f t="shared" si="68"/>
        <v>0</v>
      </c>
      <c r="AQ34" s="192">
        <f t="shared" si="68"/>
        <v>0</v>
      </c>
      <c r="AR34" s="192">
        <f t="shared" si="68"/>
        <v>0</v>
      </c>
      <c r="AS34" s="192">
        <f>AT34-SUM(AH34:AR34)</f>
        <v>0</v>
      </c>
      <c r="AT34" s="193">
        <f>IF(TermsAgreed=FALSE,0,-Capex!L26)</f>
        <v>0</v>
      </c>
      <c r="AU34" s="26"/>
    </row>
    <row r="35" spans="1:48" s="8" customFormat="1" ht="15" customHeight="1" x14ac:dyDescent="0.2">
      <c r="A35" s="986"/>
      <c r="C35" s="233" t="s">
        <v>71</v>
      </c>
      <c r="D35" s="234"/>
      <c r="E35" s="235"/>
      <c r="F35" s="194">
        <f t="shared" ref="F35:R35" si="69">SUM(F32:F34)</f>
        <v>0</v>
      </c>
      <c r="G35" s="195">
        <f t="shared" si="69"/>
        <v>0</v>
      </c>
      <c r="H35" s="195">
        <f t="shared" si="69"/>
        <v>0</v>
      </c>
      <c r="I35" s="195">
        <f t="shared" si="69"/>
        <v>0</v>
      </c>
      <c r="J35" s="195">
        <f t="shared" si="69"/>
        <v>0</v>
      </c>
      <c r="K35" s="195">
        <f t="shared" si="69"/>
        <v>0</v>
      </c>
      <c r="L35" s="195">
        <f t="shared" si="69"/>
        <v>0</v>
      </c>
      <c r="M35" s="195">
        <f t="shared" si="69"/>
        <v>0</v>
      </c>
      <c r="N35" s="195">
        <f t="shared" si="69"/>
        <v>0</v>
      </c>
      <c r="O35" s="195">
        <f t="shared" si="69"/>
        <v>0</v>
      </c>
      <c r="P35" s="195">
        <f t="shared" si="69"/>
        <v>0</v>
      </c>
      <c r="Q35" s="195">
        <f t="shared" si="69"/>
        <v>0</v>
      </c>
      <c r="R35" s="196">
        <f t="shared" si="69"/>
        <v>0</v>
      </c>
      <c r="S35" s="64"/>
      <c r="T35" s="194">
        <f t="shared" ref="T35:AF35" si="70">SUM(T32:T34)</f>
        <v>0</v>
      </c>
      <c r="U35" s="195">
        <f t="shared" si="70"/>
        <v>0</v>
      </c>
      <c r="V35" s="195">
        <f t="shared" si="70"/>
        <v>0</v>
      </c>
      <c r="W35" s="195">
        <f t="shared" si="70"/>
        <v>0</v>
      </c>
      <c r="X35" s="195">
        <f t="shared" si="70"/>
        <v>0</v>
      </c>
      <c r="Y35" s="195">
        <f t="shared" si="70"/>
        <v>0</v>
      </c>
      <c r="Z35" s="195">
        <f t="shared" si="70"/>
        <v>0</v>
      </c>
      <c r="AA35" s="195">
        <f t="shared" si="70"/>
        <v>0</v>
      </c>
      <c r="AB35" s="195">
        <f t="shared" si="70"/>
        <v>0</v>
      </c>
      <c r="AC35" s="195">
        <f t="shared" si="70"/>
        <v>0</v>
      </c>
      <c r="AD35" s="195">
        <f t="shared" si="70"/>
        <v>0</v>
      </c>
      <c r="AE35" s="195">
        <f t="shared" si="70"/>
        <v>0</v>
      </c>
      <c r="AF35" s="196">
        <f t="shared" si="70"/>
        <v>0</v>
      </c>
      <c r="AG35" s="64"/>
      <c r="AH35" s="194">
        <f t="shared" ref="AH35:AT35" si="71">SUM(AH32:AH34)</f>
        <v>0</v>
      </c>
      <c r="AI35" s="195">
        <f t="shared" si="71"/>
        <v>0</v>
      </c>
      <c r="AJ35" s="195">
        <f t="shared" si="71"/>
        <v>0</v>
      </c>
      <c r="AK35" s="195">
        <f t="shared" si="71"/>
        <v>0</v>
      </c>
      <c r="AL35" s="195">
        <f t="shared" si="71"/>
        <v>0</v>
      </c>
      <c r="AM35" s="195">
        <f t="shared" si="71"/>
        <v>0</v>
      </c>
      <c r="AN35" s="195">
        <f t="shared" si="71"/>
        <v>0</v>
      </c>
      <c r="AO35" s="195">
        <f t="shared" si="71"/>
        <v>0</v>
      </c>
      <c r="AP35" s="195">
        <f t="shared" si="71"/>
        <v>0</v>
      </c>
      <c r="AQ35" s="195">
        <f t="shared" si="71"/>
        <v>0</v>
      </c>
      <c r="AR35" s="195">
        <f t="shared" si="71"/>
        <v>0</v>
      </c>
      <c r="AS35" s="195">
        <f t="shared" si="71"/>
        <v>0</v>
      </c>
      <c r="AT35" s="196">
        <f t="shared" si="71"/>
        <v>0</v>
      </c>
      <c r="AU35" s="49"/>
    </row>
    <row r="36" spans="1:48" ht="6" customHeight="1" x14ac:dyDescent="0.2">
      <c r="A36" s="986"/>
      <c r="C36" s="42"/>
      <c r="D36" s="42"/>
      <c r="E36" s="42"/>
      <c r="F36" s="42"/>
      <c r="G36" s="42"/>
      <c r="H36" s="42"/>
      <c r="I36" s="42"/>
      <c r="J36" s="42"/>
      <c r="K36" s="42"/>
      <c r="L36" s="42"/>
      <c r="M36" s="42"/>
      <c r="N36" s="42"/>
      <c r="O36" s="42"/>
      <c r="P36" s="42"/>
      <c r="Q36" s="42"/>
      <c r="R36" s="41"/>
      <c r="S36" s="26"/>
      <c r="T36" s="42"/>
      <c r="U36" s="42"/>
      <c r="V36" s="42"/>
      <c r="W36" s="42"/>
      <c r="X36" s="42"/>
      <c r="Y36" s="42"/>
      <c r="Z36" s="42"/>
      <c r="AA36" s="42"/>
      <c r="AB36" s="42"/>
      <c r="AC36" s="42"/>
      <c r="AD36" s="42"/>
      <c r="AE36" s="42"/>
      <c r="AF36" s="42"/>
      <c r="AG36" s="26"/>
      <c r="AH36" s="42"/>
      <c r="AI36" s="42"/>
      <c r="AJ36" s="42"/>
      <c r="AK36" s="42"/>
      <c r="AL36" s="42"/>
      <c r="AM36" s="42"/>
      <c r="AN36" s="42"/>
      <c r="AO36" s="42"/>
      <c r="AP36" s="42"/>
      <c r="AQ36" s="42"/>
      <c r="AR36" s="42"/>
      <c r="AS36" s="42"/>
      <c r="AT36" s="42"/>
      <c r="AU36" s="26"/>
    </row>
    <row r="37" spans="1:48" s="1" customFormat="1" x14ac:dyDescent="0.2">
      <c r="A37" s="986"/>
      <c r="C37" s="26"/>
      <c r="D37" s="26"/>
      <c r="E37" s="26"/>
      <c r="F37" s="35" t="s">
        <v>75</v>
      </c>
      <c r="G37" s="26"/>
      <c r="H37" s="26"/>
      <c r="I37" s="26"/>
      <c r="J37" s="26"/>
      <c r="K37" s="26"/>
      <c r="L37" s="26"/>
      <c r="M37" s="26"/>
      <c r="N37" s="26"/>
      <c r="O37" s="26"/>
      <c r="P37" s="26"/>
      <c r="Q37" s="26"/>
      <c r="R37" s="26"/>
      <c r="S37" s="26"/>
      <c r="T37" s="35" t="s">
        <v>75</v>
      </c>
      <c r="U37" s="26"/>
      <c r="V37" s="26"/>
      <c r="W37" s="26"/>
      <c r="X37" s="26"/>
      <c r="Y37" s="26"/>
      <c r="Z37" s="26"/>
      <c r="AA37" s="26"/>
      <c r="AB37" s="26"/>
      <c r="AC37" s="26"/>
      <c r="AD37" s="26"/>
      <c r="AE37" s="26"/>
      <c r="AF37" s="26"/>
      <c r="AG37" s="26"/>
      <c r="AH37" s="35" t="s">
        <v>75</v>
      </c>
      <c r="AI37" s="26"/>
      <c r="AJ37" s="26"/>
      <c r="AK37" s="26"/>
      <c r="AL37" s="26"/>
      <c r="AM37" s="26"/>
      <c r="AN37" s="26"/>
      <c r="AO37" s="26"/>
      <c r="AP37" s="26"/>
      <c r="AQ37" s="26"/>
      <c r="AR37" s="26"/>
      <c r="AS37" s="26"/>
      <c r="AT37" s="26"/>
      <c r="AU37" s="26"/>
    </row>
    <row r="38" spans="1:48" hidden="1" x14ac:dyDescent="0.2">
      <c r="A38" s="986"/>
      <c r="C38" s="10" t="s">
        <v>280</v>
      </c>
      <c r="D38" s="42"/>
      <c r="E38" s="42"/>
      <c r="F38" s="42">
        <v>1</v>
      </c>
      <c r="G38" s="42">
        <f t="shared" ref="G38:Q38" si="72">+F38+1</f>
        <v>2</v>
      </c>
      <c r="H38" s="42">
        <f t="shared" si="72"/>
        <v>3</v>
      </c>
      <c r="I38" s="42">
        <f t="shared" si="72"/>
        <v>4</v>
      </c>
      <c r="J38" s="42">
        <f t="shared" si="72"/>
        <v>5</v>
      </c>
      <c r="K38" s="42">
        <f t="shared" si="72"/>
        <v>6</v>
      </c>
      <c r="L38" s="42">
        <f t="shared" si="72"/>
        <v>7</v>
      </c>
      <c r="M38" s="42">
        <f t="shared" si="72"/>
        <v>8</v>
      </c>
      <c r="N38" s="42">
        <f t="shared" si="72"/>
        <v>9</v>
      </c>
      <c r="O38" s="42">
        <f t="shared" si="72"/>
        <v>10</v>
      </c>
      <c r="P38" s="42">
        <f t="shared" si="72"/>
        <v>11</v>
      </c>
      <c r="Q38" s="42">
        <f t="shared" si="72"/>
        <v>12</v>
      </c>
      <c r="R38" s="41"/>
      <c r="S38" s="26"/>
      <c r="T38" s="42">
        <f>+Q38+1</f>
        <v>13</v>
      </c>
      <c r="U38" s="42">
        <f t="shared" ref="U38:AE38" si="73">+T38+1</f>
        <v>14</v>
      </c>
      <c r="V38" s="42">
        <f t="shared" si="73"/>
        <v>15</v>
      </c>
      <c r="W38" s="42">
        <f t="shared" si="73"/>
        <v>16</v>
      </c>
      <c r="X38" s="42">
        <f t="shared" si="73"/>
        <v>17</v>
      </c>
      <c r="Y38" s="42">
        <f t="shared" si="73"/>
        <v>18</v>
      </c>
      <c r="Z38" s="42">
        <f t="shared" si="73"/>
        <v>19</v>
      </c>
      <c r="AA38" s="42">
        <f t="shared" si="73"/>
        <v>20</v>
      </c>
      <c r="AB38" s="42">
        <f t="shared" si="73"/>
        <v>21</v>
      </c>
      <c r="AC38" s="42">
        <f t="shared" si="73"/>
        <v>22</v>
      </c>
      <c r="AD38" s="42">
        <f t="shared" si="73"/>
        <v>23</v>
      </c>
      <c r="AE38" s="42">
        <f t="shared" si="73"/>
        <v>24</v>
      </c>
      <c r="AF38" s="42"/>
      <c r="AG38" s="41"/>
      <c r="AH38" s="42">
        <f>+AE38+1</f>
        <v>25</v>
      </c>
      <c r="AI38" s="42">
        <f t="shared" ref="AI38:AS38" si="74">+AH38+1</f>
        <v>26</v>
      </c>
      <c r="AJ38" s="42">
        <f t="shared" si="74"/>
        <v>27</v>
      </c>
      <c r="AK38" s="42">
        <f t="shared" si="74"/>
        <v>28</v>
      </c>
      <c r="AL38" s="42">
        <f t="shared" si="74"/>
        <v>29</v>
      </c>
      <c r="AM38" s="42">
        <f t="shared" si="74"/>
        <v>30</v>
      </c>
      <c r="AN38" s="42">
        <f t="shared" si="74"/>
        <v>31</v>
      </c>
      <c r="AO38" s="42">
        <f t="shared" si="74"/>
        <v>32</v>
      </c>
      <c r="AP38" s="42">
        <f t="shared" si="74"/>
        <v>33</v>
      </c>
      <c r="AQ38" s="42">
        <f t="shared" si="74"/>
        <v>34</v>
      </c>
      <c r="AR38" s="42">
        <f t="shared" si="74"/>
        <v>35</v>
      </c>
      <c r="AS38" s="42">
        <f t="shared" si="74"/>
        <v>36</v>
      </c>
      <c r="AT38" s="42"/>
      <c r="AU38" s="42"/>
    </row>
    <row r="39" spans="1:48" hidden="1" x14ac:dyDescent="0.2">
      <c r="A39" s="986"/>
    </row>
    <row r="40" spans="1:48" hidden="1" x14ac:dyDescent="0.2">
      <c r="A40" s="986"/>
    </row>
    <row r="41" spans="1:48" hidden="1" x14ac:dyDescent="0.2">
      <c r="A41" s="986"/>
    </row>
    <row r="42" spans="1:48" hidden="1" x14ac:dyDescent="0.2">
      <c r="A42" s="986"/>
      <c r="C42" s="68" t="s">
        <v>135</v>
      </c>
      <c r="D42" s="42"/>
      <c r="E42" s="42"/>
      <c r="F42" s="42"/>
      <c r="G42" s="42"/>
      <c r="H42" s="42"/>
      <c r="I42" s="42"/>
      <c r="J42" s="42"/>
      <c r="K42" s="42"/>
      <c r="L42" s="42"/>
      <c r="M42" s="42"/>
      <c r="N42" s="42"/>
      <c r="O42" s="42"/>
      <c r="P42" s="42"/>
      <c r="Q42" s="42"/>
      <c r="R42" s="41"/>
      <c r="S42" s="26"/>
      <c r="T42" s="42"/>
      <c r="U42" s="42"/>
      <c r="V42" s="42"/>
      <c r="W42" s="42"/>
      <c r="X42" s="42"/>
      <c r="Y42" s="42"/>
      <c r="Z42" s="42"/>
      <c r="AA42" s="42"/>
      <c r="AB42" s="42"/>
      <c r="AC42" s="42"/>
      <c r="AD42" s="42"/>
      <c r="AE42" s="42"/>
      <c r="AF42" s="42"/>
      <c r="AG42" s="41"/>
      <c r="AH42" s="42"/>
      <c r="AI42" s="42"/>
      <c r="AJ42" s="42"/>
      <c r="AK42" s="42"/>
      <c r="AL42" s="42"/>
      <c r="AM42" s="42"/>
      <c r="AN42" s="42"/>
      <c r="AO42" s="42"/>
      <c r="AP42" s="42"/>
      <c r="AQ42" s="42"/>
      <c r="AR42" s="42"/>
      <c r="AS42" s="42"/>
      <c r="AT42" s="42"/>
      <c r="AU42" s="42"/>
    </row>
    <row r="43" spans="1:48" hidden="1" x14ac:dyDescent="0.2">
      <c r="A43" s="986"/>
      <c r="C43" s="42"/>
      <c r="D43" s="10" t="s">
        <v>136</v>
      </c>
      <c r="E43" s="42"/>
      <c r="F43" s="42"/>
      <c r="G43" s="42"/>
      <c r="H43" s="42"/>
      <c r="I43" s="42"/>
      <c r="J43" s="42"/>
      <c r="K43" s="42"/>
      <c r="L43" s="42"/>
      <c r="M43" s="42"/>
      <c r="N43" s="42"/>
      <c r="O43" s="42"/>
      <c r="P43" s="42"/>
      <c r="Q43" s="42"/>
      <c r="R43" s="41"/>
      <c r="S43" s="26"/>
      <c r="T43" s="42"/>
      <c r="U43" s="42"/>
      <c r="V43" s="42"/>
      <c r="W43" s="42"/>
      <c r="X43" s="42"/>
      <c r="Y43" s="42"/>
      <c r="Z43" s="42"/>
      <c r="AA43" s="42"/>
      <c r="AB43" s="42"/>
      <c r="AC43" s="42"/>
      <c r="AD43" s="42"/>
      <c r="AE43" s="42"/>
      <c r="AF43" s="42"/>
      <c r="AG43" s="41"/>
      <c r="AH43" s="42"/>
      <c r="AI43" s="42"/>
      <c r="AJ43" s="42"/>
      <c r="AK43" s="42"/>
      <c r="AL43" s="42"/>
      <c r="AM43" s="42"/>
      <c r="AN43" s="42"/>
      <c r="AO43" s="42"/>
      <c r="AP43" s="42"/>
      <c r="AQ43" s="42"/>
      <c r="AR43" s="42"/>
      <c r="AS43" s="42"/>
      <c r="AT43" s="42"/>
      <c r="AU43" s="42"/>
    </row>
    <row r="44" spans="1:48" hidden="1" x14ac:dyDescent="0.2">
      <c r="A44" s="986"/>
      <c r="C44" s="42"/>
      <c r="D44" s="311" t="s">
        <v>137</v>
      </c>
      <c r="E44" s="42"/>
      <c r="F44" s="42"/>
      <c r="G44" s="42">
        <f>'Cash Flow Monthly'!F44</f>
        <v>0</v>
      </c>
      <c r="H44" s="42">
        <f>'Cash Flow Monthly'!G44</f>
        <v>0</v>
      </c>
      <c r="I44" s="42">
        <f>'Cash Flow Monthly'!H44</f>
        <v>0</v>
      </c>
      <c r="J44" s="42">
        <f>'Cash Flow Monthly'!I44</f>
        <v>0</v>
      </c>
      <c r="K44" s="42">
        <f>'Cash Flow Monthly'!J44</f>
        <v>0</v>
      </c>
      <c r="L44" s="42">
        <f>'Cash Flow Monthly'!K44</f>
        <v>0</v>
      </c>
      <c r="M44" s="42">
        <f>'Cash Flow Monthly'!L44</f>
        <v>0</v>
      </c>
      <c r="N44" s="42">
        <f>'Cash Flow Monthly'!M44</f>
        <v>0</v>
      </c>
      <c r="O44" s="42">
        <f>'Cash Flow Monthly'!N44</f>
        <v>0</v>
      </c>
      <c r="P44" s="42">
        <f>'Cash Flow Monthly'!O44</f>
        <v>0</v>
      </c>
      <c r="Q44" s="42">
        <f>'Cash Flow Monthly'!P44</f>
        <v>0</v>
      </c>
      <c r="R44" s="41"/>
      <c r="S44" s="26"/>
      <c r="T44" s="42">
        <f>'Cash Flow Monthly'!R44</f>
        <v>0</v>
      </c>
      <c r="U44" s="42">
        <f>'Cash Flow Monthly'!T44</f>
        <v>0</v>
      </c>
      <c r="V44" s="42">
        <f>'Cash Flow Monthly'!U44</f>
        <v>0</v>
      </c>
      <c r="W44" s="42">
        <f>'Cash Flow Monthly'!V44</f>
        <v>0</v>
      </c>
      <c r="X44" s="42">
        <f>'Cash Flow Monthly'!W44</f>
        <v>0</v>
      </c>
      <c r="Y44" s="42">
        <f>'Cash Flow Monthly'!X44</f>
        <v>0</v>
      </c>
      <c r="Z44" s="42">
        <f>'Cash Flow Monthly'!Y44</f>
        <v>0</v>
      </c>
      <c r="AA44" s="42">
        <f>'Cash Flow Monthly'!Z44</f>
        <v>0</v>
      </c>
      <c r="AB44" s="42">
        <f>'Cash Flow Monthly'!AA44</f>
        <v>0</v>
      </c>
      <c r="AC44" s="42">
        <f>'Cash Flow Monthly'!AB44</f>
        <v>0</v>
      </c>
      <c r="AD44" s="42">
        <f>'Cash Flow Monthly'!AC44</f>
        <v>0</v>
      </c>
      <c r="AE44" s="42">
        <f>'Cash Flow Monthly'!AD44</f>
        <v>0</v>
      </c>
      <c r="AF44" s="42"/>
      <c r="AG44" s="41"/>
      <c r="AH44" s="42">
        <f>'Cash Flow Monthly'!AF44</f>
        <v>0</v>
      </c>
      <c r="AI44" s="42">
        <f>'Cash Flow Monthly'!AH44</f>
        <v>0</v>
      </c>
      <c r="AJ44" s="42">
        <f>'Cash Flow Monthly'!AI44</f>
        <v>0</v>
      </c>
      <c r="AK44" s="42">
        <f>'Cash Flow Monthly'!AJ44</f>
        <v>0</v>
      </c>
      <c r="AL44" s="42">
        <f>'Cash Flow Monthly'!AK44</f>
        <v>0</v>
      </c>
      <c r="AM44" s="42">
        <f>'Cash Flow Monthly'!AL44</f>
        <v>0</v>
      </c>
      <c r="AN44" s="42">
        <f>'Cash Flow Monthly'!AM44</f>
        <v>0</v>
      </c>
      <c r="AO44" s="42">
        <f>'Cash Flow Monthly'!AN44</f>
        <v>0</v>
      </c>
      <c r="AP44" s="42">
        <f>'Cash Flow Monthly'!AO44</f>
        <v>0</v>
      </c>
      <c r="AQ44" s="42">
        <f>'Cash Flow Monthly'!AP44</f>
        <v>0</v>
      </c>
      <c r="AR44" s="42">
        <f>'Cash Flow Monthly'!AQ44</f>
        <v>0</v>
      </c>
      <c r="AS44" s="42">
        <f>'Cash Flow Monthly'!AR44</f>
        <v>0</v>
      </c>
      <c r="AT44" s="42"/>
      <c r="AU44" s="42"/>
    </row>
    <row r="45" spans="1:48" hidden="1" x14ac:dyDescent="0.2">
      <c r="A45" s="986"/>
      <c r="C45" s="42"/>
      <c r="D45" s="311" t="s">
        <v>114</v>
      </c>
      <c r="E45" s="312">
        <f>'Input - Finance'!$G$24</f>
        <v>0</v>
      </c>
      <c r="F45" s="312"/>
      <c r="G45" s="312"/>
      <c r="H45" s="312"/>
      <c r="I45" s="312"/>
      <c r="J45" s="312"/>
      <c r="K45" s="312"/>
      <c r="L45" s="312"/>
      <c r="M45" s="312"/>
      <c r="N45" s="312"/>
      <c r="O45" s="312"/>
      <c r="P45" s="312"/>
      <c r="Q45" s="312"/>
      <c r="R45" s="41"/>
      <c r="S45" s="26"/>
      <c r="T45" s="312"/>
      <c r="U45" s="312"/>
      <c r="V45" s="312"/>
      <c r="W45" s="312"/>
      <c r="X45" s="312"/>
      <c r="Y45" s="312"/>
      <c r="Z45" s="312"/>
      <c r="AA45" s="312"/>
      <c r="AB45" s="312"/>
      <c r="AC45" s="312"/>
      <c r="AD45" s="312"/>
      <c r="AE45" s="312"/>
      <c r="AF45" s="42"/>
      <c r="AG45" s="41"/>
      <c r="AH45" s="312"/>
      <c r="AI45" s="312"/>
      <c r="AJ45" s="312"/>
      <c r="AK45" s="312"/>
      <c r="AL45" s="312"/>
      <c r="AM45" s="312"/>
      <c r="AN45" s="312"/>
      <c r="AO45" s="312"/>
      <c r="AP45" s="312"/>
      <c r="AQ45" s="312"/>
      <c r="AR45" s="312"/>
      <c r="AS45" s="312"/>
      <c r="AT45" s="42"/>
      <c r="AU45" s="42"/>
    </row>
    <row r="46" spans="1:48" hidden="1" x14ac:dyDescent="0.2">
      <c r="A46" s="994"/>
      <c r="C46" s="42"/>
      <c r="D46" s="311" t="s">
        <v>135</v>
      </c>
      <c r="E46" s="42"/>
      <c r="F46" s="42">
        <f>ROUND(MIN(0,F$44*$E45),0)</f>
        <v>0</v>
      </c>
      <c r="G46" s="42">
        <f t="shared" ref="G46:Q46" si="75">ROUND(MIN(0,G$44*($E45/12)),0)</f>
        <v>0</v>
      </c>
      <c r="H46" s="42">
        <f t="shared" si="75"/>
        <v>0</v>
      </c>
      <c r="I46" s="42">
        <f t="shared" si="75"/>
        <v>0</v>
      </c>
      <c r="J46" s="42">
        <f t="shared" si="75"/>
        <v>0</v>
      </c>
      <c r="K46" s="42">
        <f t="shared" si="75"/>
        <v>0</v>
      </c>
      <c r="L46" s="42">
        <f t="shared" si="75"/>
        <v>0</v>
      </c>
      <c r="M46" s="42">
        <f t="shared" si="75"/>
        <v>0</v>
      </c>
      <c r="N46" s="42">
        <f t="shared" si="75"/>
        <v>0</v>
      </c>
      <c r="O46" s="42">
        <f t="shared" si="75"/>
        <v>0</v>
      </c>
      <c r="P46" s="42">
        <f t="shared" si="75"/>
        <v>0</v>
      </c>
      <c r="Q46" s="42">
        <f t="shared" si="75"/>
        <v>0</v>
      </c>
      <c r="R46" s="41"/>
      <c r="S46" s="26"/>
      <c r="T46" s="42">
        <f t="shared" ref="T46:AE46" si="76">ROUND(MIN(0,T$44*($E45/12)),0)</f>
        <v>0</v>
      </c>
      <c r="U46" s="42">
        <f t="shared" si="76"/>
        <v>0</v>
      </c>
      <c r="V46" s="42">
        <f t="shared" si="76"/>
        <v>0</v>
      </c>
      <c r="W46" s="42">
        <f t="shared" si="76"/>
        <v>0</v>
      </c>
      <c r="X46" s="42">
        <f t="shared" si="76"/>
        <v>0</v>
      </c>
      <c r="Y46" s="42">
        <f t="shared" si="76"/>
        <v>0</v>
      </c>
      <c r="Z46" s="42">
        <f t="shared" si="76"/>
        <v>0</v>
      </c>
      <c r="AA46" s="42">
        <f t="shared" si="76"/>
        <v>0</v>
      </c>
      <c r="AB46" s="42">
        <f t="shared" si="76"/>
        <v>0</v>
      </c>
      <c r="AC46" s="42">
        <f t="shared" si="76"/>
        <v>0</v>
      </c>
      <c r="AD46" s="42">
        <f t="shared" si="76"/>
        <v>0</v>
      </c>
      <c r="AE46" s="42">
        <f t="shared" si="76"/>
        <v>0</v>
      </c>
      <c r="AF46" s="42"/>
      <c r="AG46" s="41"/>
      <c r="AH46" s="42">
        <f t="shared" ref="AH46:AS46" si="77">ROUND(MIN(0,AH$44*($E45/12)),0)</f>
        <v>0</v>
      </c>
      <c r="AI46" s="42">
        <f t="shared" si="77"/>
        <v>0</v>
      </c>
      <c r="AJ46" s="42">
        <f t="shared" si="77"/>
        <v>0</v>
      </c>
      <c r="AK46" s="42">
        <f t="shared" si="77"/>
        <v>0</v>
      </c>
      <c r="AL46" s="42">
        <f t="shared" si="77"/>
        <v>0</v>
      </c>
      <c r="AM46" s="42">
        <f t="shared" si="77"/>
        <v>0</v>
      </c>
      <c r="AN46" s="42">
        <f t="shared" si="77"/>
        <v>0</v>
      </c>
      <c r="AO46" s="42">
        <f t="shared" si="77"/>
        <v>0</v>
      </c>
      <c r="AP46" s="42">
        <f t="shared" si="77"/>
        <v>0</v>
      </c>
      <c r="AQ46" s="42">
        <f t="shared" si="77"/>
        <v>0</v>
      </c>
      <c r="AR46" s="42">
        <f t="shared" si="77"/>
        <v>0</v>
      </c>
      <c r="AS46" s="42">
        <f t="shared" si="77"/>
        <v>0</v>
      </c>
      <c r="AT46" s="42"/>
      <c r="AU46" s="42"/>
    </row>
    <row r="47" spans="1:48" hidden="1" x14ac:dyDescent="0.2">
      <c r="A47" s="994"/>
      <c r="C47" s="42"/>
      <c r="D47" s="10" t="s">
        <v>138</v>
      </c>
      <c r="E47" s="42"/>
      <c r="F47" s="42">
        <f>-Loans!AA15</f>
        <v>0</v>
      </c>
      <c r="G47" s="42">
        <f>-Loans!AB15</f>
        <v>0</v>
      </c>
      <c r="H47" s="42">
        <f>-Loans!AC15</f>
        <v>0</v>
      </c>
      <c r="I47" s="42">
        <f>-Loans!AD15</f>
        <v>0</v>
      </c>
      <c r="J47" s="42">
        <f>-Loans!AE15</f>
        <v>0</v>
      </c>
      <c r="K47" s="42">
        <f>-Loans!AF15</f>
        <v>0</v>
      </c>
      <c r="L47" s="42">
        <f>-Loans!AG15</f>
        <v>0</v>
      </c>
      <c r="M47" s="42">
        <f>-Loans!AH15</f>
        <v>0</v>
      </c>
      <c r="N47" s="42">
        <f>-Loans!AI15</f>
        <v>0</v>
      </c>
      <c r="O47" s="42">
        <f>-Loans!AJ15</f>
        <v>0</v>
      </c>
      <c r="P47" s="42">
        <f>-Loans!AK15</f>
        <v>0</v>
      </c>
      <c r="Q47" s="42">
        <f>-Loans!AL15</f>
        <v>0</v>
      </c>
      <c r="R47" s="42"/>
      <c r="S47" s="42"/>
      <c r="T47" s="42">
        <f>-Loans!AO15</f>
        <v>0</v>
      </c>
      <c r="U47" s="42">
        <f>-Loans!AP15</f>
        <v>0</v>
      </c>
      <c r="V47" s="42">
        <f>-Loans!AQ15</f>
        <v>0</v>
      </c>
      <c r="W47" s="42">
        <f>-Loans!AR15</f>
        <v>0</v>
      </c>
      <c r="X47" s="42">
        <f>-Loans!AS15</f>
        <v>0</v>
      </c>
      <c r="Y47" s="42">
        <f>-Loans!AT15</f>
        <v>0</v>
      </c>
      <c r="Z47" s="42">
        <f>-Loans!AU15</f>
        <v>0</v>
      </c>
      <c r="AA47" s="42">
        <f>-Loans!AV15</f>
        <v>0</v>
      </c>
      <c r="AB47" s="42">
        <f>-Loans!AW15</f>
        <v>0</v>
      </c>
      <c r="AC47" s="42">
        <f>-Loans!AX15</f>
        <v>0</v>
      </c>
      <c r="AD47" s="42">
        <f>-Loans!AY15</f>
        <v>0</v>
      </c>
      <c r="AE47" s="42">
        <f>-Loans!AZ15</f>
        <v>0</v>
      </c>
      <c r="AF47" s="42"/>
      <c r="AG47" s="42"/>
      <c r="AH47" s="42">
        <f>-Loans!BC15</f>
        <v>0</v>
      </c>
      <c r="AI47" s="42">
        <f>-Loans!BD15</f>
        <v>0</v>
      </c>
      <c r="AJ47" s="42">
        <f>-Loans!BE15</f>
        <v>0</v>
      </c>
      <c r="AK47" s="42">
        <f>-Loans!BF15</f>
        <v>0</v>
      </c>
      <c r="AL47" s="42">
        <f>-Loans!BG15</f>
        <v>0</v>
      </c>
      <c r="AM47" s="42">
        <f>-Loans!BH15</f>
        <v>0</v>
      </c>
      <c r="AN47" s="42">
        <f>-Loans!BI15</f>
        <v>0</v>
      </c>
      <c r="AO47" s="42">
        <f>-Loans!BJ15</f>
        <v>0</v>
      </c>
      <c r="AP47" s="42">
        <f>-Loans!BK15</f>
        <v>0</v>
      </c>
      <c r="AQ47" s="42">
        <f>-Loans!BL15</f>
        <v>0</v>
      </c>
      <c r="AR47" s="42">
        <f>-Loans!BM15</f>
        <v>0</v>
      </c>
      <c r="AS47" s="42">
        <f>-Loans!BN15</f>
        <v>0</v>
      </c>
      <c r="AT47" s="42"/>
      <c r="AU47" s="42"/>
    </row>
    <row r="48" spans="1:48" hidden="1" x14ac:dyDescent="0.2">
      <c r="A48" s="994"/>
      <c r="C48" s="42"/>
      <c r="D48" s="10" t="s">
        <v>1</v>
      </c>
      <c r="E48" s="42"/>
      <c r="F48" s="42">
        <f t="shared" ref="F48:Q48" si="78">SUM(F46:F47)</f>
        <v>0</v>
      </c>
      <c r="G48" s="42">
        <f t="shared" si="78"/>
        <v>0</v>
      </c>
      <c r="H48" s="42">
        <f t="shared" si="78"/>
        <v>0</v>
      </c>
      <c r="I48" s="42">
        <f t="shared" si="78"/>
        <v>0</v>
      </c>
      <c r="J48" s="42">
        <f t="shared" si="78"/>
        <v>0</v>
      </c>
      <c r="K48" s="42">
        <f t="shared" si="78"/>
        <v>0</v>
      </c>
      <c r="L48" s="42">
        <f t="shared" si="78"/>
        <v>0</v>
      </c>
      <c r="M48" s="42">
        <f t="shared" si="78"/>
        <v>0</v>
      </c>
      <c r="N48" s="42">
        <f t="shared" si="78"/>
        <v>0</v>
      </c>
      <c r="O48" s="42">
        <f t="shared" si="78"/>
        <v>0</v>
      </c>
      <c r="P48" s="42">
        <f t="shared" si="78"/>
        <v>0</v>
      </c>
      <c r="Q48" s="42">
        <f t="shared" si="78"/>
        <v>0</v>
      </c>
      <c r="R48" s="41"/>
      <c r="S48" s="26"/>
      <c r="T48" s="42">
        <f t="shared" ref="T48:AE48" si="79">SUM(T46:T47)</f>
        <v>0</v>
      </c>
      <c r="U48" s="42">
        <f t="shared" si="79"/>
        <v>0</v>
      </c>
      <c r="V48" s="42">
        <f t="shared" si="79"/>
        <v>0</v>
      </c>
      <c r="W48" s="42">
        <f t="shared" si="79"/>
        <v>0</v>
      </c>
      <c r="X48" s="42">
        <f t="shared" si="79"/>
        <v>0</v>
      </c>
      <c r="Y48" s="42">
        <f t="shared" si="79"/>
        <v>0</v>
      </c>
      <c r="Z48" s="42">
        <f t="shared" si="79"/>
        <v>0</v>
      </c>
      <c r="AA48" s="42">
        <f t="shared" si="79"/>
        <v>0</v>
      </c>
      <c r="AB48" s="42">
        <f t="shared" si="79"/>
        <v>0</v>
      </c>
      <c r="AC48" s="42">
        <f t="shared" si="79"/>
        <v>0</v>
      </c>
      <c r="AD48" s="42">
        <f t="shared" si="79"/>
        <v>0</v>
      </c>
      <c r="AE48" s="42">
        <f t="shared" si="79"/>
        <v>0</v>
      </c>
      <c r="AF48" s="42"/>
      <c r="AG48" s="41"/>
      <c r="AH48" s="42">
        <f t="shared" ref="AH48:AS48" si="80">SUM(AH46:AH47)</f>
        <v>0</v>
      </c>
      <c r="AI48" s="42">
        <f t="shared" si="80"/>
        <v>0</v>
      </c>
      <c r="AJ48" s="42">
        <f t="shared" si="80"/>
        <v>0</v>
      </c>
      <c r="AK48" s="42">
        <f t="shared" si="80"/>
        <v>0</v>
      </c>
      <c r="AL48" s="42">
        <f t="shared" si="80"/>
        <v>0</v>
      </c>
      <c r="AM48" s="42">
        <f t="shared" si="80"/>
        <v>0</v>
      </c>
      <c r="AN48" s="42">
        <f t="shared" si="80"/>
        <v>0</v>
      </c>
      <c r="AO48" s="42">
        <f t="shared" si="80"/>
        <v>0</v>
      </c>
      <c r="AP48" s="42">
        <f t="shared" si="80"/>
        <v>0</v>
      </c>
      <c r="AQ48" s="42">
        <f t="shared" si="80"/>
        <v>0</v>
      </c>
      <c r="AR48" s="42">
        <f t="shared" si="80"/>
        <v>0</v>
      </c>
      <c r="AS48" s="42">
        <f t="shared" si="80"/>
        <v>0</v>
      </c>
      <c r="AT48" s="42"/>
      <c r="AU48" s="42"/>
    </row>
    <row r="49" spans="1:47" hidden="1" x14ac:dyDescent="0.2">
      <c r="A49" s="994"/>
      <c r="C49" s="42"/>
      <c r="D49" s="42"/>
      <c r="E49" s="42"/>
      <c r="F49" s="42"/>
      <c r="G49" s="42"/>
      <c r="H49" s="42"/>
      <c r="I49" s="42"/>
      <c r="J49" s="42"/>
      <c r="K49" s="42"/>
      <c r="L49" s="42"/>
      <c r="M49" s="42"/>
      <c r="N49" s="42"/>
      <c r="O49" s="42"/>
      <c r="P49" s="42"/>
      <c r="Q49" s="42"/>
      <c r="R49" s="41"/>
      <c r="S49" s="26"/>
      <c r="T49" s="42"/>
      <c r="U49" s="42"/>
      <c r="V49" s="42"/>
      <c r="W49" s="42"/>
      <c r="X49" s="42"/>
      <c r="Y49" s="42"/>
      <c r="Z49" s="42"/>
      <c r="AA49" s="42"/>
      <c r="AB49" s="42"/>
      <c r="AC49" s="42"/>
      <c r="AD49" s="42"/>
      <c r="AE49" s="42"/>
      <c r="AF49" s="42"/>
      <c r="AG49" s="41"/>
      <c r="AH49" s="42"/>
      <c r="AI49" s="42"/>
      <c r="AJ49" s="42"/>
      <c r="AK49" s="42"/>
      <c r="AL49" s="42"/>
      <c r="AM49" s="42"/>
      <c r="AN49" s="42"/>
      <c r="AO49" s="42"/>
      <c r="AP49" s="42"/>
      <c r="AQ49" s="42"/>
      <c r="AR49" s="42"/>
      <c r="AS49" s="42"/>
      <c r="AT49" s="42"/>
      <c r="AU49" s="42"/>
    </row>
    <row r="50" spans="1:47" hidden="1" x14ac:dyDescent="0.2">
      <c r="A50" s="994"/>
      <c r="C50" s="42"/>
      <c r="D50" s="42"/>
      <c r="E50" s="42"/>
      <c r="F50" s="42"/>
      <c r="G50" s="42"/>
      <c r="H50" s="42"/>
      <c r="I50" s="42"/>
      <c r="J50" s="42"/>
      <c r="K50" s="42"/>
      <c r="L50" s="42"/>
      <c r="M50" s="42"/>
      <c r="N50" s="42"/>
      <c r="O50" s="42"/>
      <c r="P50" s="42"/>
      <c r="Q50" s="42"/>
      <c r="R50" s="41"/>
      <c r="S50" s="26"/>
      <c r="T50" s="42"/>
      <c r="U50" s="42"/>
      <c r="V50" s="42"/>
      <c r="W50" s="42"/>
      <c r="X50" s="42"/>
      <c r="Y50" s="42"/>
      <c r="Z50" s="42"/>
      <c r="AA50" s="42"/>
      <c r="AB50" s="42"/>
      <c r="AC50" s="42"/>
      <c r="AD50" s="42"/>
      <c r="AE50" s="42"/>
      <c r="AF50" s="42"/>
      <c r="AG50" s="41"/>
      <c r="AH50" s="42"/>
      <c r="AI50" s="42"/>
      <c r="AJ50" s="42"/>
      <c r="AK50" s="42"/>
      <c r="AL50" s="42"/>
      <c r="AM50" s="42"/>
      <c r="AN50" s="42"/>
      <c r="AO50" s="42"/>
      <c r="AP50" s="42"/>
      <c r="AQ50" s="42"/>
      <c r="AR50" s="42"/>
      <c r="AS50" s="42"/>
      <c r="AT50" s="42"/>
      <c r="AU50" s="42"/>
    </row>
    <row r="51" spans="1:47" hidden="1" x14ac:dyDescent="0.2">
      <c r="A51" s="994"/>
      <c r="C51" s="42"/>
      <c r="D51" s="42"/>
      <c r="E51" s="42"/>
      <c r="F51" s="42"/>
      <c r="G51" s="42"/>
      <c r="H51" s="42"/>
      <c r="I51" s="42"/>
      <c r="J51" s="42"/>
      <c r="K51" s="42"/>
      <c r="L51" s="42"/>
      <c r="M51" s="42"/>
      <c r="N51" s="42"/>
      <c r="O51" s="42"/>
      <c r="P51" s="42"/>
      <c r="Q51" s="42"/>
      <c r="R51" s="41"/>
      <c r="S51" s="26"/>
      <c r="T51" s="42"/>
      <c r="U51" s="42"/>
      <c r="V51" s="42"/>
      <c r="W51" s="42"/>
      <c r="X51" s="42"/>
      <c r="Y51" s="42"/>
      <c r="Z51" s="42"/>
      <c r="AA51" s="42"/>
      <c r="AB51" s="42"/>
      <c r="AC51" s="42"/>
      <c r="AD51" s="42"/>
      <c r="AE51" s="42"/>
      <c r="AF51" s="42"/>
      <c r="AG51" s="41"/>
      <c r="AH51" s="42"/>
      <c r="AI51" s="42"/>
      <c r="AJ51" s="42"/>
      <c r="AK51" s="42"/>
      <c r="AL51" s="42"/>
      <c r="AM51" s="42"/>
      <c r="AN51" s="42"/>
      <c r="AO51" s="42"/>
      <c r="AP51" s="42"/>
      <c r="AQ51" s="42"/>
      <c r="AR51" s="42"/>
      <c r="AS51" s="42"/>
      <c r="AT51" s="42"/>
      <c r="AU51" s="42"/>
    </row>
    <row r="52" spans="1:47" hidden="1" x14ac:dyDescent="0.2">
      <c r="A52" s="994"/>
      <c r="C52" s="42"/>
      <c r="D52" s="42"/>
      <c r="E52" s="42"/>
      <c r="F52" s="42"/>
      <c r="G52" s="42"/>
      <c r="H52" s="42"/>
      <c r="I52" s="42"/>
      <c r="J52" s="42"/>
      <c r="K52" s="42"/>
      <c r="L52" s="42"/>
      <c r="M52" s="42"/>
      <c r="N52" s="42"/>
      <c r="O52" s="42"/>
      <c r="P52" s="42"/>
      <c r="Q52" s="42"/>
      <c r="R52" s="41"/>
      <c r="S52" s="26"/>
      <c r="T52" s="42"/>
      <c r="U52" s="42"/>
      <c r="V52" s="42"/>
      <c r="W52" s="42"/>
      <c r="X52" s="42"/>
      <c r="Y52" s="42"/>
      <c r="Z52" s="42"/>
      <c r="AA52" s="42"/>
      <c r="AB52" s="42"/>
      <c r="AC52" s="42"/>
      <c r="AD52" s="42"/>
      <c r="AE52" s="42"/>
      <c r="AF52" s="42"/>
      <c r="AG52" s="41"/>
      <c r="AH52" s="42"/>
      <c r="AI52" s="42"/>
      <c r="AJ52" s="42"/>
      <c r="AK52" s="42"/>
      <c r="AL52" s="42"/>
      <c r="AM52" s="42"/>
      <c r="AN52" s="42"/>
      <c r="AO52" s="42"/>
      <c r="AP52" s="42"/>
      <c r="AQ52" s="42"/>
      <c r="AR52" s="42"/>
      <c r="AS52" s="42"/>
      <c r="AT52" s="42"/>
      <c r="AU52" s="42"/>
    </row>
    <row r="53" spans="1:47" hidden="1" x14ac:dyDescent="0.2">
      <c r="A53" s="994"/>
      <c r="C53" s="42"/>
      <c r="D53" s="42"/>
      <c r="E53" s="42"/>
      <c r="F53" s="42"/>
      <c r="G53" s="42"/>
      <c r="H53" s="42"/>
      <c r="I53" s="42"/>
      <c r="J53" s="42"/>
      <c r="K53" s="42"/>
      <c r="L53" s="42"/>
      <c r="M53" s="42"/>
      <c r="N53" s="42"/>
      <c r="O53" s="42"/>
      <c r="P53" s="42"/>
      <c r="Q53" s="42"/>
      <c r="R53" s="41"/>
      <c r="S53" s="26"/>
      <c r="T53" s="42"/>
      <c r="U53" s="42"/>
      <c r="V53" s="42"/>
      <c r="W53" s="42"/>
      <c r="X53" s="42"/>
      <c r="Y53" s="42"/>
      <c r="Z53" s="42"/>
      <c r="AA53" s="42"/>
      <c r="AB53" s="42"/>
      <c r="AC53" s="42"/>
      <c r="AD53" s="42"/>
      <c r="AE53" s="42"/>
      <c r="AF53" s="42"/>
      <c r="AG53" s="41"/>
      <c r="AH53" s="42"/>
      <c r="AI53" s="42"/>
      <c r="AJ53" s="42"/>
      <c r="AK53" s="42"/>
      <c r="AL53" s="42"/>
      <c r="AM53" s="42"/>
      <c r="AN53" s="42"/>
      <c r="AO53" s="42"/>
      <c r="AP53" s="42"/>
      <c r="AQ53" s="42"/>
      <c r="AR53" s="42"/>
      <c r="AS53" s="42"/>
      <c r="AT53" s="42"/>
      <c r="AU53" s="42"/>
    </row>
    <row r="54" spans="1:47" hidden="1" x14ac:dyDescent="0.2">
      <c r="A54" s="603"/>
      <c r="C54" s="42"/>
      <c r="D54" s="42"/>
      <c r="E54" s="42"/>
      <c r="F54" s="42"/>
      <c r="G54" s="42"/>
      <c r="H54" s="42"/>
      <c r="I54" s="42"/>
      <c r="J54" s="42"/>
      <c r="K54" s="42"/>
      <c r="L54" s="42"/>
      <c r="M54" s="42"/>
      <c r="N54" s="42"/>
      <c r="O54" s="42"/>
      <c r="P54" s="42"/>
      <c r="Q54" s="42"/>
      <c r="R54" s="41"/>
      <c r="S54" s="26"/>
      <c r="T54" s="42"/>
      <c r="U54" s="42"/>
      <c r="V54" s="42"/>
      <c r="W54" s="42"/>
      <c r="X54" s="42"/>
      <c r="Y54" s="42"/>
      <c r="Z54" s="42"/>
      <c r="AA54" s="42"/>
      <c r="AB54" s="42"/>
      <c r="AC54" s="42"/>
      <c r="AD54" s="42"/>
      <c r="AE54" s="42"/>
      <c r="AF54" s="42"/>
      <c r="AG54" s="41"/>
      <c r="AH54" s="42"/>
      <c r="AI54" s="42"/>
      <c r="AJ54" s="42"/>
      <c r="AK54" s="42"/>
      <c r="AL54" s="42"/>
      <c r="AM54" s="42"/>
      <c r="AN54" s="42"/>
      <c r="AO54" s="42"/>
      <c r="AP54" s="42"/>
      <c r="AQ54" s="42"/>
      <c r="AR54" s="42"/>
      <c r="AS54" s="42"/>
      <c r="AT54" s="42"/>
      <c r="AU54" s="42"/>
    </row>
    <row r="55" spans="1:47" hidden="1" x14ac:dyDescent="0.2">
      <c r="A55" s="603"/>
      <c r="C55" s="42"/>
      <c r="D55" s="42"/>
      <c r="E55" s="42"/>
      <c r="F55" s="42"/>
      <c r="G55" s="42"/>
      <c r="H55" s="42"/>
      <c r="I55" s="42"/>
      <c r="J55" s="42"/>
      <c r="K55" s="42"/>
      <c r="L55" s="42"/>
      <c r="M55" s="42"/>
      <c r="N55" s="42"/>
      <c r="O55" s="42"/>
      <c r="P55" s="42"/>
      <c r="Q55" s="42"/>
      <c r="R55" s="41"/>
      <c r="S55" s="26"/>
      <c r="T55" s="42"/>
      <c r="U55" s="42"/>
      <c r="V55" s="42"/>
      <c r="W55" s="42"/>
      <c r="X55" s="42"/>
      <c r="Y55" s="42"/>
      <c r="Z55" s="42"/>
      <c r="AA55" s="42"/>
      <c r="AB55" s="42"/>
      <c r="AC55" s="42"/>
      <c r="AD55" s="42"/>
      <c r="AE55" s="42"/>
      <c r="AF55" s="42"/>
      <c r="AG55" s="41"/>
      <c r="AH55" s="42"/>
      <c r="AI55" s="42"/>
      <c r="AJ55" s="42"/>
      <c r="AK55" s="42"/>
      <c r="AL55" s="42"/>
      <c r="AM55" s="42"/>
      <c r="AN55" s="42"/>
      <c r="AO55" s="42"/>
      <c r="AP55" s="42"/>
      <c r="AQ55" s="42"/>
      <c r="AR55" s="42"/>
      <c r="AS55" s="42"/>
      <c r="AT55" s="42"/>
      <c r="AU55" s="42"/>
    </row>
    <row r="56" spans="1:47" hidden="1" x14ac:dyDescent="0.2">
      <c r="A56" s="603"/>
      <c r="C56" s="42"/>
      <c r="D56" s="42"/>
      <c r="E56" s="42"/>
      <c r="F56" s="42"/>
      <c r="G56" s="42"/>
      <c r="H56" s="42"/>
      <c r="I56" s="42"/>
      <c r="J56" s="42"/>
      <c r="K56" s="42"/>
      <c r="L56" s="42"/>
      <c r="M56" s="42"/>
      <c r="N56" s="42"/>
      <c r="O56" s="42"/>
      <c r="P56" s="42"/>
      <c r="Q56" s="42"/>
      <c r="R56" s="41"/>
      <c r="S56" s="26"/>
      <c r="T56" s="42"/>
      <c r="U56" s="42"/>
      <c r="V56" s="42"/>
      <c r="W56" s="42"/>
      <c r="X56" s="42"/>
      <c r="Y56" s="42"/>
      <c r="Z56" s="42"/>
      <c r="AA56" s="42"/>
      <c r="AB56" s="42"/>
      <c r="AC56" s="42"/>
      <c r="AD56" s="42"/>
      <c r="AE56" s="42"/>
      <c r="AF56" s="42"/>
      <c r="AG56" s="41"/>
      <c r="AH56" s="42"/>
      <c r="AI56" s="42"/>
      <c r="AJ56" s="42"/>
      <c r="AK56" s="42"/>
      <c r="AL56" s="42"/>
      <c r="AM56" s="42"/>
      <c r="AN56" s="42"/>
      <c r="AO56" s="42"/>
      <c r="AP56" s="42"/>
      <c r="AQ56" s="42"/>
      <c r="AR56" s="42"/>
      <c r="AS56" s="42"/>
      <c r="AT56" s="42"/>
      <c r="AU56" s="42"/>
    </row>
    <row r="57" spans="1:47" hidden="1" x14ac:dyDescent="0.2">
      <c r="A57" s="603"/>
      <c r="C57" s="42"/>
      <c r="D57" s="42"/>
      <c r="E57" s="42"/>
      <c r="F57" s="42"/>
      <c r="G57" s="42"/>
      <c r="H57" s="42"/>
      <c r="I57" s="42"/>
      <c r="J57" s="42"/>
      <c r="K57" s="42"/>
      <c r="L57" s="42"/>
      <c r="M57" s="42"/>
      <c r="N57" s="42"/>
      <c r="O57" s="42"/>
      <c r="P57" s="42"/>
      <c r="Q57" s="42"/>
      <c r="R57" s="41"/>
      <c r="S57" s="26"/>
      <c r="T57" s="42"/>
      <c r="U57" s="42"/>
      <c r="V57" s="42"/>
      <c r="W57" s="42"/>
      <c r="X57" s="42"/>
      <c r="Y57" s="42"/>
      <c r="Z57" s="42"/>
      <c r="AA57" s="42"/>
      <c r="AB57" s="42"/>
      <c r="AC57" s="42"/>
      <c r="AD57" s="42"/>
      <c r="AE57" s="42"/>
      <c r="AF57" s="42"/>
      <c r="AG57" s="41"/>
      <c r="AH57" s="42"/>
      <c r="AI57" s="42"/>
      <c r="AJ57" s="42"/>
      <c r="AK57" s="42"/>
      <c r="AL57" s="42"/>
      <c r="AM57" s="42"/>
      <c r="AN57" s="42"/>
      <c r="AO57" s="42"/>
      <c r="AP57" s="42"/>
      <c r="AQ57" s="42"/>
      <c r="AR57" s="42"/>
      <c r="AS57" s="42"/>
      <c r="AT57" s="42"/>
      <c r="AU57" s="42"/>
    </row>
    <row r="58" spans="1:47" hidden="1" x14ac:dyDescent="0.2">
      <c r="A58" s="603"/>
      <c r="C58" s="42"/>
      <c r="D58" s="42"/>
      <c r="E58" s="42"/>
      <c r="F58" s="42"/>
      <c r="G58" s="42"/>
      <c r="H58" s="42"/>
      <c r="I58" s="42"/>
      <c r="J58" s="42"/>
      <c r="K58" s="42"/>
      <c r="L58" s="42"/>
      <c r="M58" s="42"/>
      <c r="N58" s="42"/>
      <c r="O58" s="42"/>
      <c r="P58" s="42"/>
      <c r="Q58" s="42"/>
      <c r="R58" s="41"/>
      <c r="S58" s="26"/>
      <c r="T58" s="42"/>
      <c r="U58" s="42"/>
      <c r="V58" s="42"/>
      <c r="W58" s="42"/>
      <c r="X58" s="42"/>
      <c r="Y58" s="42"/>
      <c r="Z58" s="42"/>
      <c r="AA58" s="42"/>
      <c r="AB58" s="42"/>
      <c r="AC58" s="42"/>
      <c r="AD58" s="42"/>
      <c r="AE58" s="42"/>
      <c r="AF58" s="42"/>
      <c r="AG58" s="41"/>
      <c r="AH58" s="42"/>
      <c r="AI58" s="42"/>
      <c r="AJ58" s="42"/>
      <c r="AK58" s="42"/>
      <c r="AL58" s="42"/>
      <c r="AM58" s="42"/>
      <c r="AN58" s="42"/>
      <c r="AO58" s="42"/>
      <c r="AP58" s="42"/>
      <c r="AQ58" s="42"/>
      <c r="AR58" s="42"/>
      <c r="AS58" s="42"/>
      <c r="AT58" s="42"/>
      <c r="AU58" s="42"/>
    </row>
    <row r="59" spans="1:47" hidden="1" x14ac:dyDescent="0.2">
      <c r="A59" s="603"/>
      <c r="C59" s="42"/>
      <c r="D59" s="42"/>
      <c r="E59" s="42"/>
      <c r="F59" s="42"/>
      <c r="G59" s="42"/>
      <c r="H59" s="42"/>
      <c r="I59" s="42"/>
      <c r="J59" s="42"/>
      <c r="K59" s="42"/>
      <c r="L59" s="42"/>
      <c r="M59" s="42"/>
      <c r="N59" s="42"/>
      <c r="O59" s="42"/>
      <c r="P59" s="42"/>
      <c r="Q59" s="42"/>
      <c r="R59" s="41"/>
      <c r="S59" s="26"/>
      <c r="T59" s="42"/>
      <c r="U59" s="42"/>
      <c r="V59" s="42"/>
      <c r="W59" s="42"/>
      <c r="X59" s="42"/>
      <c r="Y59" s="42"/>
      <c r="Z59" s="42"/>
      <c r="AA59" s="42"/>
      <c r="AB59" s="42"/>
      <c r="AC59" s="42"/>
      <c r="AD59" s="42"/>
      <c r="AE59" s="42"/>
      <c r="AF59" s="42"/>
      <c r="AG59" s="41"/>
      <c r="AH59" s="42"/>
      <c r="AI59" s="42"/>
      <c r="AJ59" s="42"/>
      <c r="AK59" s="42"/>
      <c r="AL59" s="42"/>
      <c r="AM59" s="42"/>
      <c r="AN59" s="42"/>
      <c r="AO59" s="42"/>
      <c r="AP59" s="42"/>
      <c r="AQ59" s="42"/>
      <c r="AR59" s="42"/>
      <c r="AS59" s="42"/>
      <c r="AT59" s="42"/>
      <c r="AU59" s="42"/>
    </row>
    <row r="60" spans="1:47" hidden="1" x14ac:dyDescent="0.2">
      <c r="A60" s="603"/>
      <c r="C60" s="42"/>
      <c r="D60" s="42"/>
      <c r="E60" s="42"/>
      <c r="F60" s="42"/>
      <c r="G60" s="42"/>
      <c r="H60" s="42"/>
      <c r="I60" s="42"/>
      <c r="J60" s="42"/>
      <c r="K60" s="42"/>
      <c r="L60" s="42"/>
      <c r="M60" s="42"/>
      <c r="N60" s="42"/>
      <c r="O60" s="42"/>
      <c r="P60" s="42"/>
      <c r="Q60" s="42"/>
      <c r="R60" s="41"/>
      <c r="S60" s="26"/>
      <c r="T60" s="42"/>
      <c r="U60" s="42"/>
      <c r="V60" s="42"/>
      <c r="W60" s="42"/>
      <c r="X60" s="42"/>
      <c r="Y60" s="42"/>
      <c r="Z60" s="42"/>
      <c r="AA60" s="42"/>
      <c r="AB60" s="42"/>
      <c r="AC60" s="42"/>
      <c r="AD60" s="42"/>
      <c r="AE60" s="42"/>
      <c r="AF60" s="42"/>
      <c r="AG60" s="41"/>
      <c r="AH60" s="42"/>
      <c r="AI60" s="42"/>
      <c r="AJ60" s="42"/>
      <c r="AK60" s="42"/>
      <c r="AL60" s="42"/>
      <c r="AM60" s="42"/>
      <c r="AN60" s="42"/>
      <c r="AO60" s="42"/>
      <c r="AP60" s="42"/>
      <c r="AQ60" s="42"/>
      <c r="AR60" s="42"/>
      <c r="AS60" s="42"/>
      <c r="AT60" s="42"/>
      <c r="AU60" s="42"/>
    </row>
    <row r="61" spans="1:47" hidden="1" x14ac:dyDescent="0.2">
      <c r="A61" s="603"/>
      <c r="C61" s="42"/>
      <c r="D61" s="42"/>
      <c r="E61" s="42"/>
      <c r="F61" s="42"/>
      <c r="G61" s="42"/>
      <c r="H61" s="42"/>
      <c r="I61" s="42"/>
      <c r="J61" s="42"/>
      <c r="K61" s="42"/>
      <c r="L61" s="42"/>
      <c r="M61" s="42"/>
      <c r="N61" s="42"/>
      <c r="O61" s="42"/>
      <c r="P61" s="42"/>
      <c r="Q61" s="42"/>
      <c r="R61" s="41"/>
      <c r="S61" s="26"/>
      <c r="T61" s="42"/>
      <c r="U61" s="42"/>
      <c r="V61" s="42"/>
      <c r="W61" s="42"/>
      <c r="X61" s="42"/>
      <c r="Y61" s="42"/>
      <c r="Z61" s="42"/>
      <c r="AA61" s="42"/>
      <c r="AB61" s="42"/>
      <c r="AC61" s="42"/>
      <c r="AD61" s="42"/>
      <c r="AE61" s="42"/>
      <c r="AF61" s="42"/>
      <c r="AG61" s="41"/>
      <c r="AH61" s="42"/>
      <c r="AI61" s="42"/>
      <c r="AJ61" s="42"/>
      <c r="AK61" s="42"/>
      <c r="AL61" s="42"/>
      <c r="AM61" s="42"/>
      <c r="AN61" s="42"/>
      <c r="AO61" s="42"/>
      <c r="AP61" s="42"/>
      <c r="AQ61" s="42"/>
      <c r="AR61" s="42"/>
      <c r="AS61" s="42"/>
      <c r="AT61" s="42"/>
      <c r="AU61" s="42"/>
    </row>
    <row r="62" spans="1:47" hidden="1" x14ac:dyDescent="0.2">
      <c r="A62" s="603"/>
      <c r="C62" s="42"/>
      <c r="D62" s="42"/>
      <c r="E62" s="42"/>
      <c r="F62" s="42"/>
      <c r="G62" s="42"/>
      <c r="H62" s="42"/>
      <c r="I62" s="42"/>
      <c r="J62" s="42"/>
      <c r="K62" s="42"/>
      <c r="L62" s="42"/>
      <c r="M62" s="42"/>
      <c r="N62" s="42"/>
      <c r="O62" s="42"/>
      <c r="P62" s="42"/>
      <c r="Q62" s="42"/>
      <c r="R62" s="41"/>
      <c r="S62" s="26"/>
      <c r="T62" s="42"/>
      <c r="U62" s="42"/>
      <c r="V62" s="42"/>
      <c r="W62" s="42"/>
      <c r="X62" s="42"/>
      <c r="Y62" s="42"/>
      <c r="Z62" s="42"/>
      <c r="AA62" s="42"/>
      <c r="AB62" s="42"/>
      <c r="AC62" s="42"/>
      <c r="AD62" s="42"/>
      <c r="AE62" s="42"/>
      <c r="AF62" s="42"/>
      <c r="AG62" s="41"/>
      <c r="AH62" s="42"/>
      <c r="AI62" s="42"/>
      <c r="AJ62" s="42"/>
      <c r="AK62" s="42"/>
      <c r="AL62" s="42"/>
      <c r="AM62" s="42"/>
      <c r="AN62" s="42"/>
      <c r="AO62" s="42"/>
      <c r="AP62" s="42"/>
      <c r="AQ62" s="42"/>
      <c r="AR62" s="42"/>
      <c r="AS62" s="42"/>
      <c r="AT62" s="42"/>
      <c r="AU62" s="42"/>
    </row>
    <row r="63" spans="1:47" hidden="1" x14ac:dyDescent="0.2">
      <c r="A63" s="603"/>
    </row>
    <row r="64" spans="1:47" hidden="1" x14ac:dyDescent="0.2">
      <c r="A64" s="603"/>
    </row>
    <row r="65" spans="1:1" hidden="1" x14ac:dyDescent="0.2">
      <c r="A65" s="603"/>
    </row>
    <row r="66" spans="1:1" hidden="1" x14ac:dyDescent="0.2">
      <c r="A66" s="603"/>
    </row>
    <row r="67" spans="1:1" hidden="1" x14ac:dyDescent="0.2">
      <c r="A67" s="603"/>
    </row>
    <row r="68" spans="1:1" hidden="1" x14ac:dyDescent="0.2">
      <c r="A68" s="603"/>
    </row>
  </sheetData>
  <mergeCells count="1">
    <mergeCell ref="F1:H2"/>
  </mergeCells>
  <phoneticPr fontId="0" type="noConversion"/>
  <conditionalFormatting sqref="F31:R32">
    <cfRule type="expression" dxfId="37" priority="12" stopIfTrue="1">
      <formula>ISERROR(F$31)</formula>
    </cfRule>
  </conditionalFormatting>
  <conditionalFormatting sqref="F35:R35">
    <cfRule type="expression" dxfId="36" priority="13" stopIfTrue="1">
      <formula>ISERROR(F$35)</formula>
    </cfRule>
  </conditionalFormatting>
  <conditionalFormatting sqref="G33:R33">
    <cfRule type="expression" dxfId="35" priority="14" stopIfTrue="1">
      <formula>ISERROR($G$33)</formula>
    </cfRule>
  </conditionalFormatting>
  <conditionalFormatting sqref="F34:R34">
    <cfRule type="expression" dxfId="34" priority="15" stopIfTrue="1">
      <formula>ISERROR($F$34)</formula>
    </cfRule>
  </conditionalFormatting>
  <conditionalFormatting sqref="T31:AF32">
    <cfRule type="expression" dxfId="33" priority="8" stopIfTrue="1">
      <formula>ISERROR(T$31)</formula>
    </cfRule>
  </conditionalFormatting>
  <conditionalFormatting sqref="T35:AF35">
    <cfRule type="expression" dxfId="32" priority="9" stopIfTrue="1">
      <formula>ISERROR(T$35)</formula>
    </cfRule>
  </conditionalFormatting>
  <conditionalFormatting sqref="AF33">
    <cfRule type="expression" dxfId="31" priority="10" stopIfTrue="1">
      <formula>ISERROR($G$33)</formula>
    </cfRule>
  </conditionalFormatting>
  <conditionalFormatting sqref="T34:AF34">
    <cfRule type="expression" dxfId="30" priority="11" stopIfTrue="1">
      <formula>ISERROR($F$34)</formula>
    </cfRule>
  </conditionalFormatting>
  <conditionalFormatting sqref="AH31:AT32">
    <cfRule type="expression" dxfId="29" priority="4" stopIfTrue="1">
      <formula>ISERROR(AH$31)</formula>
    </cfRule>
  </conditionalFormatting>
  <conditionalFormatting sqref="AH35:AT35">
    <cfRule type="expression" dxfId="28" priority="5" stopIfTrue="1">
      <formula>ISERROR(AH$35)</formula>
    </cfRule>
  </conditionalFormatting>
  <conditionalFormatting sqref="AH34:AT34">
    <cfRule type="expression" dxfId="27" priority="7" stopIfTrue="1">
      <formula>ISERROR($F$34)</formula>
    </cfRule>
  </conditionalFormatting>
  <conditionalFormatting sqref="AT33">
    <cfRule type="expression" dxfId="26" priority="3" stopIfTrue="1">
      <formula>ISERROR($G$33)</formula>
    </cfRule>
  </conditionalFormatting>
  <conditionalFormatting sqref="U33:AE33">
    <cfRule type="expression" dxfId="25" priority="2" stopIfTrue="1">
      <formula>ISERROR($G$33)</formula>
    </cfRule>
  </conditionalFormatting>
  <conditionalFormatting sqref="AI33:AS33">
    <cfRule type="expression" dxfId="24" priority="1" stopIfTrue="1">
      <formula>ISERROR($G$33)</formula>
    </cfRule>
  </conditionalFormatting>
  <printOptions horizontalCentered="1" gridLines="1"/>
  <pageMargins left="0.70866141732283472"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indexed="18"/>
  </sheetPr>
  <dimension ref="A1:R71"/>
  <sheetViews>
    <sheetView zoomScaleNormal="100" workbookViewId="0">
      <selection activeCell="F1" sqref="F1:H2"/>
    </sheetView>
  </sheetViews>
  <sheetFormatPr defaultColWidth="0" defaultRowHeight="12.75" zeroHeight="1" x14ac:dyDescent="0.2"/>
  <cols>
    <col min="1" max="1" width="15.5703125" style="10" customWidth="1"/>
    <col min="2" max="2" width="0.85546875" style="1" customWidth="1"/>
    <col min="3" max="3" width="1.5703125" style="10" customWidth="1"/>
    <col min="4" max="4" width="29.5703125" style="10" customWidth="1"/>
    <col min="5" max="5" width="6.5703125" style="10" customWidth="1"/>
    <col min="6" max="8" width="12" style="10" customWidth="1"/>
    <col min="9" max="9" width="12" style="6" customWidth="1"/>
    <col min="10" max="11" width="10.5703125" style="6" customWidth="1"/>
    <col min="12" max="12" width="2.5703125" style="10" customWidth="1"/>
    <col min="13" max="13" width="9" style="10" hidden="1" customWidth="1"/>
    <col min="14" max="14" width="10.5703125" style="10" hidden="1" customWidth="1"/>
    <col min="15" max="17" width="8.5703125" style="10" hidden="1" customWidth="1"/>
    <col min="18" max="18" width="10.5703125" style="10" hidden="1" customWidth="1"/>
    <col min="19" max="16384" width="9" style="10" hidden="1"/>
  </cols>
  <sheetData>
    <row r="1" spans="1:18" ht="15" customHeight="1" thickBot="1" x14ac:dyDescent="0.25">
      <c r="A1" s="1012" t="s">
        <v>283</v>
      </c>
      <c r="B1" s="567"/>
      <c r="C1" s="26" t="str">
        <f>"Financial Forecasts for "&amp;mtype&amp;" P&amp;S Store"</f>
        <v>Financial Forecasts for Metro P&amp;S Store</v>
      </c>
      <c r="D1" s="41"/>
      <c r="E1" s="26"/>
      <c r="F1" s="1047" t="str">
        <f>TandCmessage</f>
        <v xml:space="preserve"> ! Please agree to the terms and conditions on the Terms sheet</v>
      </c>
      <c r="G1" s="1047"/>
      <c r="H1" s="1047"/>
      <c r="I1" s="26"/>
      <c r="J1" s="36"/>
      <c r="K1" s="37" t="str">
        <f>"Currency: "&amp;'Input - Store'!$H$6</f>
        <v>Currency: GBP</v>
      </c>
      <c r="L1" s="42"/>
      <c r="M1" s="42"/>
      <c r="N1" s="42"/>
      <c r="O1" s="42"/>
      <c r="P1" s="42"/>
      <c r="Q1" s="42"/>
      <c r="R1" s="42"/>
    </row>
    <row r="2" spans="1:18" ht="15" customHeight="1" x14ac:dyDescent="0.2">
      <c r="A2" s="985"/>
      <c r="B2" s="1011"/>
      <c r="C2" s="41" t="str">
        <f>"Store: "&amp;StoreName</f>
        <v xml:space="preserve">Store: </v>
      </c>
      <c r="D2" s="41"/>
      <c r="E2" s="26"/>
      <c r="F2" s="1047"/>
      <c r="G2" s="1047"/>
      <c r="H2" s="1047"/>
      <c r="I2" s="26"/>
      <c r="J2" s="42"/>
      <c r="K2" s="38"/>
      <c r="L2" s="42"/>
      <c r="M2" s="42"/>
      <c r="N2" s="42"/>
      <c r="O2" s="42"/>
      <c r="P2" s="42"/>
      <c r="Q2" s="42"/>
      <c r="R2" s="42"/>
    </row>
    <row r="3" spans="1:18" ht="15" customHeight="1" x14ac:dyDescent="0.2">
      <c r="A3" s="990" t="s">
        <v>350</v>
      </c>
      <c r="C3" s="26" t="str">
        <f>"Prepared by: "&amp;Preparer</f>
        <v xml:space="preserve">Prepared by: </v>
      </c>
      <c r="D3" s="41"/>
      <c r="E3" s="26"/>
      <c r="F3" s="26"/>
      <c r="G3" s="26"/>
      <c r="H3" s="26"/>
      <c r="I3" s="26"/>
      <c r="J3" s="42"/>
      <c r="K3" s="42"/>
      <c r="L3" s="42"/>
      <c r="M3" s="42"/>
      <c r="N3" s="42"/>
      <c r="O3" s="42"/>
      <c r="P3" s="42"/>
      <c r="Q3" s="42"/>
      <c r="R3" s="42"/>
    </row>
    <row r="4" spans="1:18" ht="15" customHeight="1" x14ac:dyDescent="0.25">
      <c r="A4" s="991" t="s">
        <v>351</v>
      </c>
      <c r="C4" s="1050" t="s">
        <v>50</v>
      </c>
      <c r="D4" s="1051"/>
      <c r="E4" s="1051"/>
      <c r="F4"/>
      <c r="G4"/>
      <c r="H4"/>
      <c r="I4"/>
      <c r="J4"/>
      <c r="K4"/>
      <c r="L4" s="42"/>
      <c r="M4" s="42"/>
      <c r="N4" s="42"/>
      <c r="O4" s="42"/>
      <c r="P4" s="42"/>
      <c r="Q4" s="42"/>
      <c r="R4" s="42"/>
    </row>
    <row r="5" spans="1:18" ht="15" customHeight="1" x14ac:dyDescent="0.2">
      <c r="A5" s="991" t="s">
        <v>255</v>
      </c>
      <c r="C5" s="1052"/>
      <c r="D5" s="1052"/>
      <c r="E5" s="1052"/>
      <c r="F5" s="480" t="s">
        <v>258</v>
      </c>
      <c r="G5" s="481"/>
      <c r="H5" s="482"/>
      <c r="I5" s="446"/>
      <c r="J5" s="446"/>
      <c r="K5" s="446"/>
      <c r="L5" s="42"/>
      <c r="M5" s="42"/>
      <c r="N5" s="42"/>
      <c r="O5"/>
      <c r="P5" s="42"/>
      <c r="Q5" s="42"/>
      <c r="R5" s="42"/>
    </row>
    <row r="6" spans="1:18" ht="15" customHeight="1" x14ac:dyDescent="0.2">
      <c r="A6" s="991" t="s">
        <v>352</v>
      </c>
      <c r="C6" s="189"/>
      <c r="D6" s="190"/>
      <c r="E6" s="339"/>
      <c r="F6" s="507">
        <v>-3</v>
      </c>
      <c r="G6" s="507">
        <v>-2</v>
      </c>
      <c r="H6" s="508">
        <v>-1</v>
      </c>
      <c r="I6" s="479">
        <v>1</v>
      </c>
      <c r="J6" s="337">
        <v>2</v>
      </c>
      <c r="K6" s="338">
        <v>3</v>
      </c>
      <c r="L6" s="42"/>
      <c r="M6" s="42"/>
      <c r="N6" s="42"/>
      <c r="O6"/>
      <c r="P6" s="42"/>
      <c r="Q6" s="42"/>
      <c r="R6" s="42"/>
    </row>
    <row r="7" spans="1:18" ht="15" customHeight="1" x14ac:dyDescent="0.2">
      <c r="A7" s="991" t="s">
        <v>58</v>
      </c>
      <c r="C7" s="183" t="s">
        <v>5</v>
      </c>
      <c r="D7" s="50"/>
      <c r="E7" s="221"/>
      <c r="F7" s="483"/>
      <c r="G7" s="484"/>
      <c r="H7" s="485"/>
      <c r="I7" s="192">
        <f>'Cash Flow Monthly'!R7</f>
        <v>0</v>
      </c>
      <c r="J7" s="192">
        <f>'Cash Flow Monthly'!AF7</f>
        <v>0</v>
      </c>
      <c r="K7" s="193">
        <f>'Cash Flow Monthly'!AT7</f>
        <v>0</v>
      </c>
      <c r="L7" s="42"/>
      <c r="M7" s="42"/>
      <c r="N7" s="42"/>
      <c r="O7"/>
      <c r="P7" s="42"/>
      <c r="Q7" s="42"/>
      <c r="R7" s="42"/>
    </row>
    <row r="8" spans="1:18" ht="15" customHeight="1" x14ac:dyDescent="0.2">
      <c r="A8" s="992" t="s">
        <v>353</v>
      </c>
      <c r="C8" s="183" t="s">
        <v>6</v>
      </c>
      <c r="D8" s="50"/>
      <c r="E8" s="221"/>
      <c r="F8" s="435"/>
      <c r="G8" s="350"/>
      <c r="H8" s="433"/>
      <c r="I8" s="192"/>
      <c r="J8" s="192"/>
      <c r="K8" s="193"/>
      <c r="L8" s="42"/>
      <c r="M8" s="42"/>
      <c r="N8" s="42"/>
      <c r="O8"/>
      <c r="P8" s="42"/>
      <c r="Q8" s="42"/>
      <c r="R8" s="42"/>
    </row>
    <row r="9" spans="1:18" ht="15" customHeight="1" thickBot="1" x14ac:dyDescent="0.25">
      <c r="A9" s="986"/>
      <c r="C9" s="183"/>
      <c r="D9" s="50" t="s">
        <v>46</v>
      </c>
      <c r="E9" s="221"/>
      <c r="F9" s="435"/>
      <c r="G9" s="350"/>
      <c r="H9" s="433"/>
      <c r="I9" s="192">
        <f>'Cash Flow Monthly'!R9</f>
        <v>0</v>
      </c>
      <c r="J9" s="192">
        <f>'Cash Flow Monthly'!AF9</f>
        <v>0</v>
      </c>
      <c r="K9" s="193">
        <f>'Cash Flow Monthly'!AT9</f>
        <v>0</v>
      </c>
      <c r="L9" s="42"/>
      <c r="M9" s="42"/>
      <c r="N9" s="42"/>
      <c r="O9"/>
      <c r="P9" s="42"/>
      <c r="Q9" s="42"/>
      <c r="R9" s="42"/>
    </row>
    <row r="10" spans="1:18" ht="15" customHeight="1" x14ac:dyDescent="0.2">
      <c r="A10" s="1005" t="s">
        <v>354</v>
      </c>
      <c r="C10" s="183"/>
      <c r="D10" s="50">
        <f>'Input - Overheads'!Y8</f>
        <v>0</v>
      </c>
      <c r="E10" s="222"/>
      <c r="F10" s="435"/>
      <c r="G10" s="350"/>
      <c r="H10" s="433"/>
      <c r="I10" s="192">
        <f>'Cash Flow Monthly'!R10</f>
        <v>0</v>
      </c>
      <c r="J10" s="192">
        <f>'Cash Flow Monthly'!AF10</f>
        <v>0</v>
      </c>
      <c r="K10" s="193">
        <f>'Cash Flow Monthly'!AT10</f>
        <v>0</v>
      </c>
      <c r="L10" s="42"/>
      <c r="M10" s="42"/>
      <c r="N10" s="42"/>
      <c r="O10"/>
      <c r="P10" s="42"/>
      <c r="Q10" s="42"/>
      <c r="R10" s="42"/>
    </row>
    <row r="11" spans="1:18" ht="15" customHeight="1" x14ac:dyDescent="0.2">
      <c r="A11" s="1007" t="s">
        <v>255</v>
      </c>
      <c r="C11" s="183"/>
      <c r="D11" s="50">
        <f>'Input - Overheads'!Y9</f>
        <v>0</v>
      </c>
      <c r="E11" s="222"/>
      <c r="F11" s="435"/>
      <c r="G11" s="350"/>
      <c r="H11" s="433"/>
      <c r="I11" s="192">
        <f>'Cash Flow Monthly'!R11</f>
        <v>0</v>
      </c>
      <c r="J11" s="192">
        <f>'Cash Flow Monthly'!AF11</f>
        <v>0</v>
      </c>
      <c r="K11" s="193">
        <f>'Cash Flow Monthly'!AT11</f>
        <v>0</v>
      </c>
      <c r="L11" s="42"/>
      <c r="M11" s="42"/>
      <c r="N11" s="42"/>
      <c r="O11"/>
      <c r="P11" s="42"/>
      <c r="Q11" s="42"/>
      <c r="R11" s="42"/>
    </row>
    <row r="12" spans="1:18" ht="15" customHeight="1" x14ac:dyDescent="0.2">
      <c r="A12" s="1007" t="s">
        <v>216</v>
      </c>
      <c r="C12" s="183"/>
      <c r="D12" s="50">
        <f>'Input - Overheads'!Y10</f>
        <v>0</v>
      </c>
      <c r="E12" s="222"/>
      <c r="F12" s="435"/>
      <c r="G12" s="350"/>
      <c r="H12" s="433"/>
      <c r="I12" s="192">
        <f>'Cash Flow Monthly'!R12</f>
        <v>0</v>
      </c>
      <c r="J12" s="192">
        <f>'Cash Flow Monthly'!AF12</f>
        <v>0</v>
      </c>
      <c r="K12" s="193">
        <f>'Cash Flow Monthly'!AT12</f>
        <v>0</v>
      </c>
      <c r="L12" s="42"/>
      <c r="M12" s="42"/>
      <c r="N12" s="42"/>
      <c r="O12"/>
      <c r="P12" s="42"/>
      <c r="Q12" s="42"/>
      <c r="R12" s="42"/>
    </row>
    <row r="13" spans="1:18" ht="15" customHeight="1" x14ac:dyDescent="0.2">
      <c r="A13" s="1007" t="s">
        <v>355</v>
      </c>
      <c r="C13" s="183"/>
      <c r="D13" s="50">
        <f>'Input - Overheads'!Y12</f>
        <v>0</v>
      </c>
      <c r="E13" s="223"/>
      <c r="F13" s="435"/>
      <c r="G13" s="350"/>
      <c r="H13" s="433"/>
      <c r="I13" s="192">
        <f>'Cash Flow Monthly'!R13</f>
        <v>0</v>
      </c>
      <c r="J13" s="192">
        <f>'Cash Flow Monthly'!AF13</f>
        <v>0</v>
      </c>
      <c r="K13" s="193">
        <f>'Cash Flow Monthly'!AT13</f>
        <v>0</v>
      </c>
      <c r="L13" s="42"/>
      <c r="M13" s="42"/>
      <c r="N13" s="42"/>
      <c r="O13"/>
      <c r="P13" s="42"/>
      <c r="Q13" s="42"/>
      <c r="R13" s="42"/>
    </row>
    <row r="14" spans="1:18" s="8" customFormat="1" ht="15" customHeight="1" x14ac:dyDescent="0.2">
      <c r="A14" s="1007" t="s">
        <v>356</v>
      </c>
      <c r="B14" s="570"/>
      <c r="C14" s="184" t="s">
        <v>17</v>
      </c>
      <c r="D14" s="59"/>
      <c r="E14" s="224"/>
      <c r="F14" s="195">
        <f t="shared" ref="F14:K14" si="0">F7-SUM(F9:F13)</f>
        <v>0</v>
      </c>
      <c r="G14" s="195">
        <f t="shared" si="0"/>
        <v>0</v>
      </c>
      <c r="H14" s="196">
        <f t="shared" si="0"/>
        <v>0</v>
      </c>
      <c r="I14" s="195">
        <f t="shared" si="0"/>
        <v>0</v>
      </c>
      <c r="J14" s="195">
        <f t="shared" si="0"/>
        <v>0</v>
      </c>
      <c r="K14" s="196">
        <f t="shared" si="0"/>
        <v>0</v>
      </c>
      <c r="L14" s="53"/>
      <c r="M14" s="53"/>
      <c r="N14" s="53"/>
      <c r="O14"/>
      <c r="P14" s="53"/>
      <c r="Q14" s="53"/>
      <c r="R14" s="53"/>
    </row>
    <row r="15" spans="1:18" ht="15" customHeight="1" x14ac:dyDescent="0.2">
      <c r="A15" s="1006" t="s">
        <v>357</v>
      </c>
      <c r="C15" s="183"/>
      <c r="D15" s="50">
        <f>'Cash Flow Monthly'!D15</f>
        <v>0</v>
      </c>
      <c r="E15" s="221"/>
      <c r="F15" s="435"/>
      <c r="G15" s="350"/>
      <c r="H15" s="433"/>
      <c r="I15" s="192">
        <f>'Cash Flow Monthly'!R15</f>
        <v>0</v>
      </c>
      <c r="J15" s="192">
        <f>'Cash Flow Monthly'!AF15</f>
        <v>0</v>
      </c>
      <c r="K15" s="193">
        <f>'Cash Flow Monthly'!AT15</f>
        <v>0</v>
      </c>
      <c r="L15" s="42"/>
      <c r="M15" s="42"/>
      <c r="N15" s="42"/>
      <c r="O15"/>
      <c r="P15" s="42"/>
      <c r="Q15" s="42"/>
      <c r="R15" s="42"/>
    </row>
    <row r="16" spans="1:18" ht="15" customHeight="1" x14ac:dyDescent="0.2">
      <c r="A16" s="1007" t="s">
        <v>358</v>
      </c>
      <c r="C16" s="183"/>
      <c r="D16" s="50">
        <f>'Cash Flow Monthly'!D16</f>
        <v>0</v>
      </c>
      <c r="E16" s="221"/>
      <c r="F16" s="435"/>
      <c r="G16" s="350"/>
      <c r="H16" s="433"/>
      <c r="I16" s="192">
        <f>'Cash Flow Monthly'!R16</f>
        <v>0</v>
      </c>
      <c r="J16" s="192">
        <f>'Cash Flow Monthly'!AF16</f>
        <v>0</v>
      </c>
      <c r="K16" s="193">
        <f>'Cash Flow Monthly'!AT16</f>
        <v>0</v>
      </c>
      <c r="L16" s="42"/>
      <c r="M16" s="42"/>
      <c r="N16" s="42"/>
      <c r="O16"/>
      <c r="P16" s="42"/>
      <c r="Q16" s="42"/>
      <c r="R16" s="42"/>
    </row>
    <row r="17" spans="1:18" ht="15" customHeight="1" thickBot="1" x14ac:dyDescent="0.25">
      <c r="A17" s="1008" t="s">
        <v>5</v>
      </c>
      <c r="C17" s="183"/>
      <c r="D17" s="50">
        <f>'Cash Flow Monthly'!D17</f>
        <v>0</v>
      </c>
      <c r="E17" s="221"/>
      <c r="F17" s="435"/>
      <c r="G17" s="350"/>
      <c r="H17" s="433"/>
      <c r="I17" s="192">
        <f>'Cash Flow Monthly'!R17</f>
        <v>0</v>
      </c>
      <c r="J17" s="192">
        <f>'Cash Flow Monthly'!AF17</f>
        <v>0</v>
      </c>
      <c r="K17" s="193">
        <f>'Cash Flow Monthly'!AT17</f>
        <v>0</v>
      </c>
      <c r="L17" s="42"/>
      <c r="M17" s="42"/>
      <c r="N17" s="42"/>
      <c r="O17"/>
      <c r="P17" s="42"/>
      <c r="Q17" s="42"/>
      <c r="R17" s="42"/>
    </row>
    <row r="18" spans="1:18" ht="15" customHeight="1" x14ac:dyDescent="0.2">
      <c r="A18" s="987"/>
      <c r="C18" s="183"/>
      <c r="D18" s="50">
        <f>'Cash Flow Monthly'!D18</f>
        <v>0</v>
      </c>
      <c r="E18" s="221"/>
      <c r="F18" s="435"/>
      <c r="G18" s="350"/>
      <c r="H18" s="433"/>
      <c r="I18" s="192">
        <f>'Cash Flow Monthly'!R18</f>
        <v>0</v>
      </c>
      <c r="J18" s="192">
        <f>'Cash Flow Monthly'!AF18</f>
        <v>0</v>
      </c>
      <c r="K18" s="193">
        <f>'Cash Flow Monthly'!AT18</f>
        <v>0</v>
      </c>
      <c r="L18" s="42"/>
      <c r="M18" s="42"/>
      <c r="N18" s="42"/>
      <c r="O18"/>
      <c r="P18" s="42"/>
      <c r="Q18" s="42"/>
      <c r="R18" s="42"/>
    </row>
    <row r="19" spans="1:18" ht="15" customHeight="1" x14ac:dyDescent="0.2">
      <c r="A19" s="987"/>
      <c r="C19" s="183"/>
      <c r="D19" s="50">
        <f>'Cash Flow Monthly'!D19</f>
        <v>0</v>
      </c>
      <c r="E19" s="221"/>
      <c r="F19" s="435"/>
      <c r="G19" s="350"/>
      <c r="H19" s="433"/>
      <c r="I19" s="192">
        <f>'Cash Flow Monthly'!R19</f>
        <v>0</v>
      </c>
      <c r="J19" s="192">
        <f>'Cash Flow Monthly'!AF19</f>
        <v>0</v>
      </c>
      <c r="K19" s="193">
        <f>'Cash Flow Monthly'!AT19</f>
        <v>0</v>
      </c>
      <c r="L19" s="42"/>
      <c r="M19" s="42"/>
      <c r="N19" s="42"/>
      <c r="O19"/>
      <c r="P19" s="42"/>
      <c r="Q19" s="42"/>
      <c r="R19" s="42"/>
    </row>
    <row r="20" spans="1:18" ht="15" customHeight="1" x14ac:dyDescent="0.2">
      <c r="A20" s="987"/>
      <c r="C20" s="183"/>
      <c r="D20" s="50">
        <f>'Cash Flow Monthly'!D20</f>
        <v>0</v>
      </c>
      <c r="E20" s="221"/>
      <c r="F20" s="435"/>
      <c r="G20" s="350"/>
      <c r="H20" s="433"/>
      <c r="I20" s="192">
        <f>'Cash Flow Monthly'!R20</f>
        <v>0</v>
      </c>
      <c r="J20" s="192">
        <f>'Cash Flow Monthly'!AF20</f>
        <v>0</v>
      </c>
      <c r="K20" s="193">
        <f>'Cash Flow Monthly'!AT20</f>
        <v>0</v>
      </c>
      <c r="L20" s="42"/>
      <c r="M20" s="42"/>
      <c r="N20" s="42"/>
      <c r="O20"/>
      <c r="P20" s="42"/>
      <c r="Q20" s="42"/>
      <c r="R20" s="42"/>
    </row>
    <row r="21" spans="1:18" ht="15" customHeight="1" x14ac:dyDescent="0.2">
      <c r="A21" s="986"/>
      <c r="C21" s="183"/>
      <c r="D21" s="50">
        <f>'Cash Flow Monthly'!D21</f>
        <v>0</v>
      </c>
      <c r="E21" s="221"/>
      <c r="F21" s="435"/>
      <c r="G21" s="350"/>
      <c r="H21" s="433"/>
      <c r="I21" s="192">
        <f>'Cash Flow Monthly'!R21</f>
        <v>0</v>
      </c>
      <c r="J21" s="192">
        <f>'Cash Flow Monthly'!AF21</f>
        <v>0</v>
      </c>
      <c r="K21" s="193">
        <f>'Cash Flow Monthly'!AT21</f>
        <v>0</v>
      </c>
      <c r="L21" s="42"/>
      <c r="M21" s="42"/>
      <c r="N21" s="42"/>
      <c r="O21"/>
      <c r="P21" s="42"/>
      <c r="Q21" s="42"/>
      <c r="R21" s="42"/>
    </row>
    <row r="22" spans="1:18" ht="15" customHeight="1" x14ac:dyDescent="0.2">
      <c r="A22" s="986"/>
      <c r="C22" s="183"/>
      <c r="D22" s="50">
        <f>'Cash Flow Monthly'!D22</f>
        <v>0</v>
      </c>
      <c r="E22" s="221"/>
      <c r="F22" s="435"/>
      <c r="G22" s="350"/>
      <c r="H22" s="433"/>
      <c r="I22" s="192">
        <f>'Cash Flow Monthly'!R22</f>
        <v>0</v>
      </c>
      <c r="J22" s="192">
        <f>'Cash Flow Monthly'!AF22</f>
        <v>0</v>
      </c>
      <c r="K22" s="193">
        <f>'Cash Flow Monthly'!AT22</f>
        <v>0</v>
      </c>
      <c r="L22" s="42"/>
      <c r="M22" s="42"/>
      <c r="N22" s="42"/>
      <c r="O22"/>
      <c r="P22" s="42"/>
      <c r="Q22" s="42"/>
      <c r="R22" s="42"/>
    </row>
    <row r="23" spans="1:18" ht="15" customHeight="1" x14ac:dyDescent="0.2">
      <c r="A23" s="986"/>
      <c r="C23" s="183"/>
      <c r="D23" s="50">
        <f>'Cash Flow Monthly'!D23</f>
        <v>0</v>
      </c>
      <c r="E23" s="221"/>
      <c r="F23" s="435"/>
      <c r="G23" s="350"/>
      <c r="H23" s="433"/>
      <c r="I23" s="192">
        <f>'Cash Flow Monthly'!R23</f>
        <v>0</v>
      </c>
      <c r="J23" s="192">
        <f>'Cash Flow Monthly'!AF23</f>
        <v>0</v>
      </c>
      <c r="K23" s="193">
        <f>'Cash Flow Monthly'!AT23</f>
        <v>0</v>
      </c>
      <c r="L23" s="42"/>
      <c r="M23" s="42"/>
      <c r="N23" s="42"/>
      <c r="O23"/>
      <c r="P23" s="42"/>
      <c r="Q23" s="42"/>
      <c r="R23" s="42"/>
    </row>
    <row r="24" spans="1:18" ht="15" customHeight="1" x14ac:dyDescent="0.2">
      <c r="A24" s="986"/>
      <c r="C24" s="183"/>
      <c r="D24" s="50">
        <f>'Cash Flow Monthly'!D24</f>
        <v>0</v>
      </c>
      <c r="E24" s="221"/>
      <c r="F24" s="435"/>
      <c r="G24" s="350"/>
      <c r="H24" s="433"/>
      <c r="I24" s="192">
        <f>'Cash Flow Monthly'!R24</f>
        <v>0</v>
      </c>
      <c r="J24" s="192">
        <f>'Cash Flow Monthly'!AF24</f>
        <v>0</v>
      </c>
      <c r="K24" s="193">
        <f>'Cash Flow Monthly'!AT24</f>
        <v>0</v>
      </c>
      <c r="L24" s="42"/>
      <c r="M24" s="42"/>
      <c r="N24" s="42"/>
      <c r="O24"/>
      <c r="P24" s="42"/>
      <c r="Q24" s="42"/>
      <c r="R24" s="42"/>
    </row>
    <row r="25" spans="1:18" ht="15" customHeight="1" x14ac:dyDescent="0.2">
      <c r="A25" s="986"/>
      <c r="C25" s="183"/>
      <c r="D25" s="50">
        <f>'Cash Flow Monthly'!D25</f>
        <v>0</v>
      </c>
      <c r="E25" s="221"/>
      <c r="F25" s="435"/>
      <c r="G25" s="350"/>
      <c r="H25" s="433"/>
      <c r="I25" s="192">
        <f>'Cash Flow Monthly'!R25</f>
        <v>0</v>
      </c>
      <c r="J25" s="192">
        <f>'Cash Flow Monthly'!AF25</f>
        <v>0</v>
      </c>
      <c r="K25" s="193">
        <f>'Cash Flow Monthly'!AT25</f>
        <v>0</v>
      </c>
      <c r="L25" s="42"/>
      <c r="M25" s="42"/>
      <c r="N25" s="42"/>
      <c r="O25"/>
      <c r="P25" s="42"/>
      <c r="Q25" s="42"/>
      <c r="R25" s="42"/>
    </row>
    <row r="26" spans="1:18" x14ac:dyDescent="0.2">
      <c r="A26" s="986"/>
      <c r="C26" s="183"/>
      <c r="D26" s="50">
        <f>'Cash Flow Monthly'!D26</f>
        <v>0</v>
      </c>
      <c r="E26" s="221"/>
      <c r="F26" s="435"/>
      <c r="G26" s="350"/>
      <c r="H26" s="433"/>
      <c r="I26" s="192">
        <f>'Cash Flow Monthly'!R26</f>
        <v>0</v>
      </c>
      <c r="J26" s="192">
        <f>'Cash Flow Monthly'!AF26</f>
        <v>0</v>
      </c>
      <c r="K26" s="193">
        <f>'Cash Flow Monthly'!AT26</f>
        <v>0</v>
      </c>
      <c r="L26" s="42"/>
      <c r="M26" s="42"/>
      <c r="N26" s="42"/>
      <c r="O26"/>
      <c r="P26" s="42"/>
      <c r="Q26" s="42"/>
      <c r="R26" s="42"/>
    </row>
    <row r="27" spans="1:18" x14ac:dyDescent="0.2">
      <c r="A27" s="986"/>
      <c r="C27" s="183"/>
      <c r="D27" s="50">
        <f>'Cash Flow Monthly'!D27</f>
        <v>0</v>
      </c>
      <c r="E27" s="221"/>
      <c r="F27" s="435"/>
      <c r="G27" s="350"/>
      <c r="H27" s="433"/>
      <c r="I27" s="192">
        <f>'Cash Flow Monthly'!R27</f>
        <v>0</v>
      </c>
      <c r="J27" s="192">
        <f>'Cash Flow Monthly'!AF27</f>
        <v>0</v>
      </c>
      <c r="K27" s="193">
        <f>'Cash Flow Monthly'!AT27</f>
        <v>0</v>
      </c>
      <c r="L27" s="42"/>
      <c r="M27" s="42"/>
      <c r="N27" s="42"/>
      <c r="O27"/>
      <c r="P27" s="42"/>
      <c r="Q27" s="42"/>
      <c r="R27" s="42"/>
    </row>
    <row r="28" spans="1:18" x14ac:dyDescent="0.2">
      <c r="A28" s="986"/>
      <c r="C28" s="183"/>
      <c r="D28" s="50">
        <f>'Cash Flow Monthly'!D28</f>
        <v>0</v>
      </c>
      <c r="E28" s="221"/>
      <c r="F28" s="435"/>
      <c r="G28" s="350"/>
      <c r="H28" s="433"/>
      <c r="I28" s="192">
        <f>'Cash Flow Monthly'!R28</f>
        <v>0</v>
      </c>
      <c r="J28" s="192">
        <f>'Cash Flow Monthly'!AF28</f>
        <v>0</v>
      </c>
      <c r="K28" s="193">
        <f>'Cash Flow Monthly'!AT28</f>
        <v>0</v>
      </c>
      <c r="L28" s="42"/>
      <c r="M28" s="42"/>
      <c r="N28" s="42"/>
      <c r="O28"/>
      <c r="P28" s="42"/>
      <c r="Q28" s="42"/>
      <c r="R28" s="42"/>
    </row>
    <row r="29" spans="1:18" x14ac:dyDescent="0.2">
      <c r="A29" s="986"/>
      <c r="C29" s="183"/>
      <c r="D29" s="50">
        <f>'Cash Flow Monthly'!D29</f>
        <v>0</v>
      </c>
      <c r="E29" s="221"/>
      <c r="F29" s="435"/>
      <c r="G29" s="350"/>
      <c r="H29" s="433"/>
      <c r="I29" s="192">
        <f>'Cash Flow Monthly'!R29</f>
        <v>0</v>
      </c>
      <c r="J29" s="192">
        <f>'Cash Flow Monthly'!AF29</f>
        <v>0</v>
      </c>
      <c r="K29" s="193">
        <f>'Cash Flow Monthly'!AT29</f>
        <v>0</v>
      </c>
      <c r="L29" s="42"/>
      <c r="M29" s="42"/>
      <c r="N29" s="42"/>
      <c r="O29" s="42"/>
      <c r="P29" s="42"/>
      <c r="Q29" s="42"/>
      <c r="R29" s="42"/>
    </row>
    <row r="30" spans="1:18" x14ac:dyDescent="0.2">
      <c r="A30" s="986"/>
      <c r="C30" s="183" t="s">
        <v>28</v>
      </c>
      <c r="D30" s="50"/>
      <c r="E30" s="221"/>
      <c r="F30" s="435">
        <f>'Initial Costs'!N24</f>
        <v>0</v>
      </c>
      <c r="G30" s="350">
        <f>'Initial Costs'!O24</f>
        <v>0</v>
      </c>
      <c r="H30" s="433">
        <f>'Initial Costs'!P24</f>
        <v>0</v>
      </c>
      <c r="I30" s="192">
        <f>SUM('Cash Flow Monthly'!R30:R32)</f>
        <v>0</v>
      </c>
      <c r="J30" s="192">
        <f>SUM('Cash Flow Monthly'!AF30:AF32)</f>
        <v>0</v>
      </c>
      <c r="K30" s="193">
        <f>SUM('Cash Flow Monthly'!AT30:AT32)</f>
        <v>0</v>
      </c>
      <c r="L30" s="42"/>
      <c r="M30" s="42"/>
      <c r="N30" s="42"/>
      <c r="O30" s="42"/>
      <c r="P30" s="42"/>
      <c r="Q30" s="42"/>
      <c r="R30" s="42"/>
    </row>
    <row r="31" spans="1:18" s="8" customFormat="1" ht="15" customHeight="1" x14ac:dyDescent="0.2">
      <c r="A31" s="986"/>
      <c r="B31" s="570"/>
      <c r="C31" s="184" t="s">
        <v>21</v>
      </c>
      <c r="D31" s="59"/>
      <c r="E31" s="224"/>
      <c r="F31" s="195">
        <f t="shared" ref="F31:K31" si="1">SUM(F15:F30)</f>
        <v>0</v>
      </c>
      <c r="G31" s="195">
        <f t="shared" si="1"/>
        <v>0</v>
      </c>
      <c r="H31" s="196">
        <f t="shared" si="1"/>
        <v>0</v>
      </c>
      <c r="I31" s="195">
        <f t="shared" si="1"/>
        <v>0</v>
      </c>
      <c r="J31" s="195">
        <f t="shared" si="1"/>
        <v>0</v>
      </c>
      <c r="K31" s="196">
        <f t="shared" si="1"/>
        <v>0</v>
      </c>
      <c r="L31" s="53"/>
      <c r="M31" s="53"/>
      <c r="N31" s="53"/>
      <c r="O31" s="53"/>
      <c r="P31" s="53"/>
      <c r="Q31" s="53"/>
      <c r="R31" s="53"/>
    </row>
    <row r="32" spans="1:18" s="8" customFormat="1" ht="15" customHeight="1" x14ac:dyDescent="0.2">
      <c r="A32" s="986"/>
      <c r="B32" s="570"/>
      <c r="C32" s="1053" t="s">
        <v>118</v>
      </c>
      <c r="D32" s="1054"/>
      <c r="E32" s="224"/>
      <c r="F32" s="435">
        <f t="shared" ref="F32:K32" si="2">F14-F31</f>
        <v>0</v>
      </c>
      <c r="G32" s="350">
        <f t="shared" si="2"/>
        <v>0</v>
      </c>
      <c r="H32" s="433">
        <f t="shared" si="2"/>
        <v>0</v>
      </c>
      <c r="I32" s="198">
        <f t="shared" si="2"/>
        <v>0</v>
      </c>
      <c r="J32" s="198">
        <f t="shared" si="2"/>
        <v>0</v>
      </c>
      <c r="K32" s="199">
        <f t="shared" si="2"/>
        <v>0</v>
      </c>
      <c r="L32" s="53"/>
      <c r="M32" s="53"/>
      <c r="N32" s="53"/>
      <c r="O32" s="53"/>
      <c r="P32" s="53"/>
      <c r="Q32" s="53"/>
      <c r="R32" s="53"/>
    </row>
    <row r="33" spans="1:18" s="8" customFormat="1" ht="15" customHeight="1" x14ac:dyDescent="0.2">
      <c r="A33" s="986"/>
      <c r="B33" s="570"/>
      <c r="C33" s="186"/>
      <c r="D33" s="230" t="s">
        <v>127</v>
      </c>
      <c r="E33" s="224"/>
      <c r="F33" s="435"/>
      <c r="G33" s="350"/>
      <c r="H33" s="433"/>
      <c r="I33" s="192">
        <f>'Cash Flow Monthly'!R35</f>
        <v>0</v>
      </c>
      <c r="J33" s="192">
        <f>'Cash Flow Monthly'!AF35</f>
        <v>0</v>
      </c>
      <c r="K33" s="193">
        <f>'Cash Flow Monthly'!AT35</f>
        <v>0</v>
      </c>
      <c r="L33" s="53"/>
      <c r="M33" s="53"/>
      <c r="N33" s="53"/>
      <c r="O33" s="53"/>
      <c r="P33" s="53"/>
      <c r="Q33" s="53"/>
      <c r="R33" s="53"/>
    </row>
    <row r="34" spans="1:18" s="8" customFormat="1" ht="15" customHeight="1" x14ac:dyDescent="0.2">
      <c r="A34" s="986"/>
      <c r="B34" s="570"/>
      <c r="C34" s="186"/>
      <c r="D34" s="230" t="s">
        <v>261</v>
      </c>
      <c r="E34" s="224"/>
      <c r="F34" s="435">
        <f>IF(TermsAgreed=FALSE,0,-'Initial Costs'!N25)+F30</f>
        <v>0</v>
      </c>
      <c r="G34" s="350">
        <f>IF(TermsAgreed=FALSE,0,-'Initial Costs'!O25)+G30</f>
        <v>0</v>
      </c>
      <c r="H34" s="433">
        <f>IF(TermsAgreed=FALSE,0,-'Initial Costs'!P25)+H30</f>
        <v>0</v>
      </c>
      <c r="I34" s="192"/>
      <c r="J34" s="192"/>
      <c r="K34" s="193"/>
      <c r="L34" s="53"/>
      <c r="M34" s="53"/>
      <c r="N34" s="53"/>
      <c r="O34" s="53"/>
      <c r="P34" s="53"/>
      <c r="Q34" s="53"/>
      <c r="R34" s="53"/>
    </row>
    <row r="35" spans="1:18" s="8" customFormat="1" ht="15" hidden="1" customHeight="1" x14ac:dyDescent="0.2">
      <c r="A35" s="986"/>
      <c r="B35" s="570"/>
      <c r="C35" s="186"/>
      <c r="D35" s="230"/>
      <c r="E35" s="224"/>
      <c r="F35" s="435"/>
      <c r="G35" s="350"/>
      <c r="H35" s="433"/>
      <c r="I35" s="192"/>
      <c r="J35" s="192"/>
      <c r="K35" s="193"/>
      <c r="L35" s="53"/>
      <c r="M35" s="53"/>
      <c r="N35" s="53"/>
      <c r="O35" s="53"/>
      <c r="P35" s="53"/>
      <c r="Q35" s="53"/>
      <c r="R35" s="53"/>
    </row>
    <row r="36" spans="1:18" s="8" customFormat="1" ht="15" customHeight="1" x14ac:dyDescent="0.2">
      <c r="A36" s="986"/>
      <c r="B36" s="570"/>
      <c r="C36" s="186"/>
      <c r="D36" s="230" t="s">
        <v>337</v>
      </c>
      <c r="E36" s="224"/>
      <c r="F36" s="435"/>
      <c r="G36" s="350"/>
      <c r="H36" s="433"/>
      <c r="I36" s="192">
        <f>'Cash Flow Monthly'!R37</f>
        <v>0</v>
      </c>
      <c r="J36" s="192">
        <f>'Cash Flow Monthly'!AF37</f>
        <v>0</v>
      </c>
      <c r="K36" s="193">
        <f>'Cash Flow Monthly'!AT37</f>
        <v>0</v>
      </c>
      <c r="L36" s="53"/>
      <c r="M36" s="53"/>
      <c r="N36" s="53"/>
      <c r="O36" s="53"/>
      <c r="P36" s="53"/>
      <c r="Q36" s="53"/>
      <c r="R36" s="53"/>
    </row>
    <row r="37" spans="1:18" s="8" customFormat="1" ht="15" customHeight="1" x14ac:dyDescent="0.2">
      <c r="A37" s="986"/>
      <c r="B37" s="570"/>
      <c r="C37" s="186"/>
      <c r="D37" s="230" t="s">
        <v>259</v>
      </c>
      <c r="E37" s="224"/>
      <c r="F37" s="435">
        <f>IF(TermsAgreed=FALSE,0,'Input - Finance'!G7)</f>
        <v>0</v>
      </c>
      <c r="G37" s="350"/>
      <c r="H37" s="433"/>
      <c r="I37" s="192"/>
      <c r="J37" s="192"/>
      <c r="K37" s="193"/>
      <c r="L37" s="53"/>
      <c r="M37" s="53"/>
      <c r="N37" s="53"/>
      <c r="O37" s="53"/>
      <c r="P37" s="53"/>
      <c r="Q37" s="53"/>
      <c r="R37" s="53"/>
    </row>
    <row r="38" spans="1:18" s="8" customFormat="1" ht="12.75" customHeight="1" x14ac:dyDescent="0.2">
      <c r="A38" s="986"/>
      <c r="B38" s="570"/>
      <c r="C38" s="183"/>
      <c r="D38" s="50" t="s">
        <v>44</v>
      </c>
      <c r="E38" s="221"/>
      <c r="F38" s="435">
        <f>IF(TermsAgreed=FALSE,0,'Input - Finance'!G8)</f>
        <v>0</v>
      </c>
      <c r="G38" s="350"/>
      <c r="H38" s="433"/>
      <c r="I38" s="192">
        <f>'Cash Flow Monthly'!R39</f>
        <v>0</v>
      </c>
      <c r="J38" s="192">
        <f>'Cash Flow Monthly'!AF39</f>
        <v>0</v>
      </c>
      <c r="K38" s="193">
        <f>'Cash Flow Monthly'!AT39</f>
        <v>0</v>
      </c>
      <c r="L38" s="53"/>
      <c r="M38" s="53"/>
      <c r="N38" s="53"/>
      <c r="O38" s="53"/>
      <c r="P38" s="53"/>
      <c r="Q38" s="53"/>
      <c r="R38" s="53"/>
    </row>
    <row r="39" spans="1:18" s="8" customFormat="1" ht="12.75" customHeight="1" x14ac:dyDescent="0.2">
      <c r="A39" s="986"/>
      <c r="B39" s="570"/>
      <c r="C39" s="183"/>
      <c r="D39" s="313" t="s">
        <v>135</v>
      </c>
      <c r="E39" s="221"/>
      <c r="F39" s="435"/>
      <c r="G39" s="350"/>
      <c r="H39" s="433"/>
      <c r="I39" s="192">
        <f>'Cash Flow Monthly'!R40</f>
        <v>0</v>
      </c>
      <c r="J39" s="192">
        <f>'Cash Flow Monthly'!AF40</f>
        <v>0</v>
      </c>
      <c r="K39" s="193">
        <f>'Cash Flow Monthly'!AT40</f>
        <v>0</v>
      </c>
      <c r="L39" s="53"/>
      <c r="M39" s="53"/>
      <c r="N39" s="53"/>
      <c r="O39" s="53"/>
      <c r="P39" s="53"/>
      <c r="Q39" s="53"/>
      <c r="R39" s="53"/>
    </row>
    <row r="40" spans="1:18" s="8" customFormat="1" ht="12.75" customHeight="1" x14ac:dyDescent="0.2">
      <c r="A40" s="986"/>
      <c r="B40" s="570"/>
      <c r="C40" s="186"/>
      <c r="D40" s="231" t="s">
        <v>119</v>
      </c>
      <c r="E40" s="224"/>
      <c r="F40" s="201">
        <f t="shared" ref="F40:K40" si="3">SUM(F32:F39)</f>
        <v>0</v>
      </c>
      <c r="G40" s="201">
        <f t="shared" si="3"/>
        <v>0</v>
      </c>
      <c r="H40" s="202">
        <f t="shared" si="3"/>
        <v>0</v>
      </c>
      <c r="I40" s="201">
        <f t="shared" si="3"/>
        <v>0</v>
      </c>
      <c r="J40" s="201">
        <f t="shared" si="3"/>
        <v>0</v>
      </c>
      <c r="K40" s="202">
        <f t="shared" si="3"/>
        <v>0</v>
      </c>
      <c r="L40" s="53"/>
      <c r="M40" s="53"/>
      <c r="N40" s="53"/>
      <c r="O40" s="53"/>
      <c r="P40" s="53"/>
      <c r="Q40" s="53"/>
      <c r="R40" s="53"/>
    </row>
    <row r="41" spans="1:18" s="8" customFormat="1" ht="12.75" customHeight="1" x14ac:dyDescent="0.2">
      <c r="A41" s="986"/>
      <c r="B41" s="570"/>
      <c r="C41" s="187"/>
      <c r="D41" s="57" t="s">
        <v>41</v>
      </c>
      <c r="E41" s="224"/>
      <c r="F41" s="435"/>
      <c r="G41" s="350"/>
      <c r="H41" s="433"/>
      <c r="I41" s="198">
        <f>'Cash Flow Monthly'!R42</f>
        <v>0</v>
      </c>
      <c r="J41" s="198">
        <f>'Cash Flow Monthly'!AF42</f>
        <v>0</v>
      </c>
      <c r="K41" s="199">
        <f>'Cash Flow Monthly'!AT42</f>
        <v>0</v>
      </c>
      <c r="L41" s="53"/>
      <c r="M41" s="53"/>
      <c r="N41" s="53"/>
      <c r="O41" s="53"/>
      <c r="P41" s="53"/>
      <c r="Q41" s="53"/>
      <c r="R41" s="53"/>
    </row>
    <row r="42" spans="1:18" s="11" customFormat="1" ht="12.75" customHeight="1" x14ac:dyDescent="0.2">
      <c r="A42" s="986"/>
      <c r="B42" s="2"/>
      <c r="C42" s="187" t="s">
        <v>120</v>
      </c>
      <c r="D42" s="57"/>
      <c r="E42" s="225"/>
      <c r="F42" s="435"/>
      <c r="G42" s="350">
        <f>F43</f>
        <v>0</v>
      </c>
      <c r="H42" s="433">
        <f>G43</f>
        <v>0</v>
      </c>
      <c r="I42" s="204">
        <f>H43</f>
        <v>0</v>
      </c>
      <c r="J42" s="204">
        <f>I43</f>
        <v>0</v>
      </c>
      <c r="K42" s="205">
        <f>J43</f>
        <v>0</v>
      </c>
      <c r="L42" s="58"/>
      <c r="M42" s="58"/>
      <c r="N42" s="58"/>
      <c r="O42" s="58"/>
      <c r="P42" s="58"/>
      <c r="Q42" s="58"/>
      <c r="R42" s="58"/>
    </row>
    <row r="43" spans="1:18" s="8" customFormat="1" ht="15" customHeight="1" x14ac:dyDescent="0.2">
      <c r="A43" s="986"/>
      <c r="B43" s="570"/>
      <c r="C43" s="187" t="s">
        <v>22</v>
      </c>
      <c r="D43" s="182"/>
      <c r="E43" s="224"/>
      <c r="F43" s="195">
        <f t="shared" ref="F43:K43" si="4">SUM(F40:F42)</f>
        <v>0</v>
      </c>
      <c r="G43" s="195">
        <f t="shared" si="4"/>
        <v>0</v>
      </c>
      <c r="H43" s="196">
        <f t="shared" si="4"/>
        <v>0</v>
      </c>
      <c r="I43" s="195">
        <f t="shared" si="4"/>
        <v>0</v>
      </c>
      <c r="J43" s="195">
        <f t="shared" si="4"/>
        <v>0</v>
      </c>
      <c r="K43" s="196">
        <f t="shared" si="4"/>
        <v>0</v>
      </c>
      <c r="L43" s="53"/>
      <c r="M43" s="53"/>
      <c r="N43" s="53"/>
      <c r="O43" s="53"/>
      <c r="P43" s="53"/>
      <c r="Q43" s="53"/>
      <c r="R43" s="53"/>
    </row>
    <row r="44" spans="1:18" s="11" customFormat="1" ht="12" customHeight="1" x14ac:dyDescent="0.2">
      <c r="A44" s="986"/>
      <c r="B44" s="2"/>
      <c r="C44" s="184"/>
      <c r="D44" s="59"/>
      <c r="E44" s="224"/>
      <c r="F44" s="435"/>
      <c r="G44" s="350"/>
      <c r="H44" s="433"/>
      <c r="I44" s="204"/>
      <c r="J44" s="204"/>
      <c r="K44" s="205"/>
      <c r="L44" s="58"/>
      <c r="M44" s="58"/>
      <c r="N44" s="58"/>
      <c r="O44" s="58"/>
      <c r="P44" s="58"/>
      <c r="Q44" s="58"/>
      <c r="R44" s="58"/>
    </row>
    <row r="45" spans="1:18" s="11" customFormat="1" x14ac:dyDescent="0.2">
      <c r="A45" s="986"/>
      <c r="B45" s="2"/>
      <c r="C45" s="216" t="s">
        <v>45</v>
      </c>
      <c r="D45" s="71"/>
      <c r="E45" s="217"/>
      <c r="F45" s="435"/>
      <c r="G45" s="350"/>
      <c r="H45" s="433"/>
      <c r="I45" s="226">
        <f>'Cash Flow Monthly'!F48</f>
        <v>0</v>
      </c>
      <c r="J45" s="226">
        <f>'Cash Flow Monthly'!F49</f>
        <v>0</v>
      </c>
      <c r="K45" s="227">
        <f>'Cash Flow Monthly'!F50</f>
        <v>0</v>
      </c>
      <c r="L45" s="58"/>
      <c r="M45" s="58"/>
      <c r="N45" s="58"/>
      <c r="O45" s="58"/>
      <c r="P45" s="58"/>
      <c r="Q45" s="58"/>
      <c r="R45" s="58"/>
    </row>
    <row r="46" spans="1:18" s="11" customFormat="1" x14ac:dyDescent="0.2">
      <c r="A46" s="986"/>
      <c r="B46" s="2"/>
      <c r="C46" s="218" t="s">
        <v>102</v>
      </c>
      <c r="D46" s="219"/>
      <c r="E46" s="220"/>
      <c r="F46" s="486"/>
      <c r="G46" s="487"/>
      <c r="H46" s="488"/>
      <c r="I46" s="228">
        <f>'Cash Flow Monthly'!G48</f>
        <v>0</v>
      </c>
      <c r="J46" s="228">
        <f>'Cash Flow Monthly'!G49</f>
        <v>0</v>
      </c>
      <c r="K46" s="229">
        <f>'Cash Flow Monthly'!G50</f>
        <v>0</v>
      </c>
      <c r="L46" s="58"/>
      <c r="M46" s="58"/>
      <c r="N46" s="58"/>
      <c r="O46" s="58"/>
      <c r="P46" s="58"/>
      <c r="Q46" s="58"/>
      <c r="R46" s="58"/>
    </row>
    <row r="47" spans="1:18" ht="16.5" customHeight="1" x14ac:dyDescent="0.2">
      <c r="A47" s="986"/>
      <c r="C47" s="41"/>
      <c r="D47"/>
      <c r="E47"/>
      <c r="F47"/>
      <c r="G47"/>
      <c r="H47"/>
      <c r="I47"/>
      <c r="J47"/>
      <c r="K47"/>
      <c r="L47" s="42"/>
      <c r="M47" s="42"/>
      <c r="N47" s="42"/>
      <c r="O47" s="42"/>
      <c r="P47" s="42"/>
      <c r="Q47" s="42"/>
      <c r="R47" s="42"/>
    </row>
    <row r="48" spans="1:18" hidden="1" x14ac:dyDescent="0.2">
      <c r="A48" s="993"/>
      <c r="C48" s="42"/>
      <c r="D48"/>
      <c r="E48"/>
      <c r="F48"/>
      <c r="G48"/>
      <c r="H48"/>
      <c r="I48"/>
      <c r="J48"/>
      <c r="K48"/>
      <c r="L48" s="42"/>
      <c r="M48" s="42"/>
      <c r="N48" s="42"/>
      <c r="O48" s="42"/>
      <c r="P48" s="42"/>
      <c r="Q48" s="42"/>
      <c r="R48" s="42"/>
    </row>
    <row r="49" spans="1:11" hidden="1" x14ac:dyDescent="0.2">
      <c r="A49" s="993"/>
      <c r="C49" s="10" t="s">
        <v>144</v>
      </c>
      <c r="D49"/>
      <c r="E49"/>
      <c r="F49"/>
      <c r="G49"/>
      <c r="H49"/>
      <c r="I49">
        <f>MIN('Cash Flow Monthly'!F53:R53)</f>
        <v>0</v>
      </c>
      <c r="J49">
        <f>MIN('Cash Flow Monthly'!T53:AF53)</f>
        <v>0</v>
      </c>
      <c r="K49">
        <f>MIN('Cash Flow Monthly'!AH51:AT51)</f>
        <v>0</v>
      </c>
    </row>
    <row r="50" spans="1:11" hidden="1" x14ac:dyDescent="0.2">
      <c r="A50" s="993"/>
      <c r="D50"/>
      <c r="E50"/>
      <c r="F50"/>
      <c r="G50"/>
      <c r="H50"/>
      <c r="I50"/>
      <c r="J50"/>
      <c r="K50"/>
    </row>
    <row r="51" spans="1:11" hidden="1" x14ac:dyDescent="0.2">
      <c r="A51" s="993"/>
      <c r="D51"/>
      <c r="E51"/>
      <c r="F51"/>
      <c r="G51"/>
      <c r="H51"/>
      <c r="I51"/>
      <c r="J51"/>
      <c r="K51"/>
    </row>
    <row r="52" spans="1:11" hidden="1" x14ac:dyDescent="0.2">
      <c r="A52" s="993"/>
      <c r="D52"/>
      <c r="E52"/>
      <c r="F52"/>
      <c r="G52"/>
      <c r="H52"/>
      <c r="I52"/>
      <c r="J52"/>
      <c r="K52"/>
    </row>
    <row r="53" spans="1:11" hidden="1" x14ac:dyDescent="0.2">
      <c r="A53" s="993"/>
      <c r="D53"/>
      <c r="E53"/>
      <c r="F53"/>
      <c r="G53"/>
      <c r="H53"/>
      <c r="I53"/>
      <c r="J53"/>
      <c r="K53"/>
    </row>
    <row r="54" spans="1:11" hidden="1" x14ac:dyDescent="0.2">
      <c r="A54" s="1"/>
      <c r="D54"/>
      <c r="E54"/>
      <c r="F54"/>
      <c r="G54"/>
      <c r="H54"/>
      <c r="I54"/>
      <c r="J54"/>
      <c r="K54"/>
    </row>
    <row r="55" spans="1:11" hidden="1" x14ac:dyDescent="0.2">
      <c r="A55" s="1"/>
      <c r="D55"/>
      <c r="E55"/>
      <c r="F55"/>
      <c r="G55"/>
      <c r="H55"/>
      <c r="I55"/>
      <c r="J55"/>
      <c r="K55"/>
    </row>
    <row r="56" spans="1:11" hidden="1" x14ac:dyDescent="0.2">
      <c r="A56" s="1"/>
      <c r="D56"/>
      <c r="E56"/>
      <c r="F56"/>
      <c r="G56"/>
      <c r="H56"/>
      <c r="I56"/>
      <c r="J56"/>
      <c r="K56"/>
    </row>
    <row r="57" spans="1:11" hidden="1" x14ac:dyDescent="0.2">
      <c r="A57" s="1"/>
      <c r="D57"/>
      <c r="E57"/>
      <c r="F57"/>
      <c r="G57"/>
      <c r="H57"/>
      <c r="I57"/>
      <c r="J57"/>
      <c r="K57"/>
    </row>
    <row r="58" spans="1:11" hidden="1" x14ac:dyDescent="0.2">
      <c r="A58" s="1"/>
    </row>
    <row r="59" spans="1:11" hidden="1" x14ac:dyDescent="0.2">
      <c r="A59" s="1"/>
    </row>
    <row r="60" spans="1:11" hidden="1" x14ac:dyDescent="0.2">
      <c r="A60" s="1"/>
    </row>
    <row r="61" spans="1:11" hidden="1" x14ac:dyDescent="0.2">
      <c r="A61" s="1"/>
    </row>
    <row r="62" spans="1:11" hidden="1" x14ac:dyDescent="0.2">
      <c r="A62" s="1"/>
    </row>
    <row r="63" spans="1:11" hidden="1" x14ac:dyDescent="0.2">
      <c r="A63" s="1"/>
    </row>
    <row r="64" spans="1:11" hidden="1" x14ac:dyDescent="0.2">
      <c r="A64" s="1"/>
    </row>
    <row r="65" spans="1:1" hidden="1" x14ac:dyDescent="0.2">
      <c r="A65" s="1"/>
    </row>
    <row r="66" spans="1:1" hidden="1" x14ac:dyDescent="0.2">
      <c r="A66" s="1"/>
    </row>
    <row r="67" spans="1:1" hidden="1" x14ac:dyDescent="0.2">
      <c r="A67" s="1"/>
    </row>
    <row r="68" spans="1:1" hidden="1" x14ac:dyDescent="0.2">
      <c r="A68" s="1"/>
    </row>
    <row r="69" spans="1:1" hidden="1" x14ac:dyDescent="0.2">
      <c r="A69" s="1"/>
    </row>
    <row r="70" spans="1:1" hidden="1" x14ac:dyDescent="0.2">
      <c r="A70" s="1"/>
    </row>
    <row r="71" spans="1:1" hidden="1" x14ac:dyDescent="0.2">
      <c r="A71" s="1"/>
    </row>
  </sheetData>
  <mergeCells count="4">
    <mergeCell ref="C4:E4"/>
    <mergeCell ref="C5:E5"/>
    <mergeCell ref="C32:D32"/>
    <mergeCell ref="F1:H2"/>
  </mergeCells>
  <phoneticPr fontId="5" type="noConversion"/>
  <printOptions horizontalCentered="1" gridLines="1"/>
  <pageMargins left="0.70866141732283472"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indexed="18"/>
  </sheetPr>
  <dimension ref="A1:BD72"/>
  <sheetViews>
    <sheetView topLeftCell="A11" zoomScaleNormal="100" zoomScaleSheetLayoutView="75" workbookViewId="0">
      <pane xSplit="5" topLeftCell="F1" activePane="topRight" state="frozen"/>
      <selection activeCell="A3" sqref="A3:XFD3"/>
      <selection pane="topRight" activeCell="E28" sqref="E28"/>
    </sheetView>
  </sheetViews>
  <sheetFormatPr defaultColWidth="0" defaultRowHeight="12.75" zeroHeight="1" x14ac:dyDescent="0.2"/>
  <cols>
    <col min="1" max="1" width="15.5703125" style="10" customWidth="1"/>
    <col min="2" max="2" width="0.85546875" style="1" customWidth="1"/>
    <col min="3" max="3" width="1.5703125" style="10" customWidth="1"/>
    <col min="4" max="4" width="29.5703125" style="10" customWidth="1"/>
    <col min="5" max="5" width="6.5703125" style="10" customWidth="1"/>
    <col min="6" max="17" width="10.42578125" style="10" customWidth="1"/>
    <col min="18" max="18" width="10.42578125" style="6" customWidth="1"/>
    <col min="19" max="19" width="1" style="6" customWidth="1"/>
    <col min="20" max="32" width="10.42578125" style="6" customWidth="1"/>
    <col min="33" max="33" width="1" style="6" customWidth="1"/>
    <col min="34" max="46" width="10.42578125" style="6" customWidth="1"/>
    <col min="47" max="47" width="2.5703125" style="10" customWidth="1"/>
    <col min="48" max="56" width="0" style="10" hidden="1" customWidth="1"/>
    <col min="57" max="16384" width="9" style="10" hidden="1"/>
  </cols>
  <sheetData>
    <row r="1" spans="1:53" ht="15" customHeight="1" thickBot="1" x14ac:dyDescent="0.25">
      <c r="A1" s="1012" t="s">
        <v>283</v>
      </c>
      <c r="B1" s="569"/>
      <c r="C1" s="26" t="str">
        <f>"Financial Forecasts for "&amp;mtype&amp;" P&amp;S Store"</f>
        <v>Financial Forecasts for Metro P&amp;S Store</v>
      </c>
      <c r="D1" s="41"/>
      <c r="E1" s="26"/>
      <c r="F1" s="1047" t="str">
        <f>TandCmessage</f>
        <v xml:space="preserve"> ! Please agree to the terms and conditions on the Terms sheet</v>
      </c>
      <c r="G1" s="1047"/>
      <c r="H1" s="1047"/>
      <c r="I1" s="42"/>
      <c r="J1" s="42"/>
      <c r="K1" s="42"/>
      <c r="L1" s="42"/>
      <c r="M1" s="42"/>
      <c r="N1" s="42"/>
      <c r="O1" s="42"/>
      <c r="P1" s="42"/>
      <c r="Q1" s="36"/>
      <c r="R1" s="37" t="str">
        <f>"Currency: "&amp;'Input - Store'!$H$6</f>
        <v>Currency: GBP</v>
      </c>
      <c r="S1" s="42"/>
      <c r="T1" s="42"/>
      <c r="U1" s="42"/>
      <c r="V1" s="42"/>
      <c r="W1" s="42"/>
      <c r="X1" s="42"/>
      <c r="Y1" s="42"/>
      <c r="Z1" s="42"/>
      <c r="AA1" s="42"/>
      <c r="AB1" s="42"/>
      <c r="AC1" s="42"/>
      <c r="AD1" s="42"/>
      <c r="AE1" s="36"/>
      <c r="AF1" s="37" t="str">
        <f>"Currency: "&amp;'Input - Store'!$H$6</f>
        <v>Currency: GBP</v>
      </c>
      <c r="AG1" s="42"/>
      <c r="AH1" s="42"/>
      <c r="AI1" s="42"/>
      <c r="AJ1" s="42"/>
      <c r="AK1" s="42"/>
      <c r="AL1" s="42"/>
      <c r="AM1" s="42"/>
      <c r="AN1" s="42"/>
      <c r="AO1" s="42"/>
      <c r="AP1" s="42"/>
      <c r="AQ1" s="42"/>
      <c r="AR1" s="42"/>
      <c r="AS1" s="36"/>
      <c r="AT1" s="37" t="str">
        <f>"Currency: "&amp;'Input - Store'!$H$6</f>
        <v>Currency: GBP</v>
      </c>
      <c r="AU1" s="42"/>
      <c r="AV1" s="42"/>
      <c r="AW1" s="42"/>
      <c r="AX1" s="42"/>
      <c r="AY1" s="42"/>
      <c r="AZ1" s="42"/>
      <c r="BA1" s="42"/>
    </row>
    <row r="2" spans="1:53" ht="15" customHeight="1" x14ac:dyDescent="0.2">
      <c r="A2" s="985"/>
      <c r="B2" s="1011"/>
      <c r="C2" s="41" t="str">
        <f>"Store: "&amp;StoreName</f>
        <v xml:space="preserve">Store: </v>
      </c>
      <c r="D2" s="41"/>
      <c r="E2" s="26"/>
      <c r="F2" s="1047"/>
      <c r="G2" s="1047"/>
      <c r="H2" s="1047"/>
      <c r="I2" s="42"/>
      <c r="J2" s="42"/>
      <c r="K2" s="42"/>
      <c r="L2" s="42"/>
      <c r="M2" s="42"/>
      <c r="N2" s="42"/>
      <c r="O2" s="42"/>
      <c r="P2" s="42"/>
      <c r="Q2" s="42"/>
      <c r="R2" s="38"/>
      <c r="S2" s="42"/>
      <c r="T2" s="42"/>
      <c r="U2" s="42"/>
      <c r="V2" s="42"/>
      <c r="W2" s="42"/>
      <c r="X2" s="42"/>
      <c r="Y2" s="42"/>
      <c r="Z2" s="42"/>
      <c r="AA2" s="42"/>
      <c r="AB2" s="42"/>
      <c r="AC2" s="42"/>
      <c r="AD2" s="42"/>
      <c r="AE2" s="42"/>
      <c r="AF2" s="38"/>
      <c r="AG2" s="42"/>
      <c r="AH2" s="42"/>
      <c r="AI2" s="42"/>
      <c r="AJ2" s="42"/>
      <c r="AK2" s="42"/>
      <c r="AL2" s="42"/>
      <c r="AM2" s="42"/>
      <c r="AN2" s="42"/>
      <c r="AO2" s="42"/>
      <c r="AP2" s="42"/>
      <c r="AQ2" s="42"/>
      <c r="AR2" s="42"/>
      <c r="AS2" s="42"/>
      <c r="AT2" s="38"/>
      <c r="AU2" s="42"/>
      <c r="AV2" s="42"/>
      <c r="AW2" s="42"/>
      <c r="AX2" s="42"/>
      <c r="AY2" s="42"/>
      <c r="AZ2" s="42"/>
      <c r="BA2" s="42"/>
    </row>
    <row r="3" spans="1:53" ht="15" customHeight="1" x14ac:dyDescent="0.2">
      <c r="A3" s="990" t="s">
        <v>350</v>
      </c>
      <c r="B3" s="26"/>
      <c r="C3" s="26" t="str">
        <f>"Prepared by: "&amp;Preparer</f>
        <v xml:space="preserve">Prepared by: </v>
      </c>
      <c r="D3" s="41"/>
      <c r="E3" s="26"/>
      <c r="F3" s="26"/>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row>
    <row r="4" spans="1:53" s="6" customFormat="1" ht="15" customHeight="1" x14ac:dyDescent="0.25">
      <c r="A4" s="991" t="s">
        <v>351</v>
      </c>
      <c r="B4" s="26"/>
      <c r="C4" s="600" t="s">
        <v>53</v>
      </c>
      <c r="D4" s="43"/>
      <c r="E4" s="44"/>
      <c r="F4" s="602">
        <v>1</v>
      </c>
      <c r="G4" s="601"/>
      <c r="H4" s="601"/>
      <c r="I4" s="601"/>
      <c r="J4" s="601"/>
      <c r="K4" s="601"/>
      <c r="L4" s="601"/>
      <c r="M4" s="601"/>
      <c r="N4" s="601"/>
      <c r="O4" s="601"/>
      <c r="P4" s="601"/>
      <c r="Q4" s="601"/>
      <c r="R4" s="601"/>
      <c r="S4" s="42"/>
      <c r="T4" s="602">
        <v>2</v>
      </c>
      <c r="U4" s="601"/>
      <c r="V4" s="601"/>
      <c r="W4" s="601"/>
      <c r="X4" s="601"/>
      <c r="Y4" s="601"/>
      <c r="Z4" s="601"/>
      <c r="AA4" s="601"/>
      <c r="AB4" s="601"/>
      <c r="AC4" s="601"/>
      <c r="AD4" s="601"/>
      <c r="AE4" s="601"/>
      <c r="AF4" s="601"/>
      <c r="AG4" s="55"/>
      <c r="AH4" s="602">
        <v>3</v>
      </c>
      <c r="AI4" s="601"/>
      <c r="AJ4" s="601"/>
      <c r="AK4" s="601"/>
      <c r="AL4" s="601"/>
      <c r="AM4" s="601"/>
      <c r="AN4" s="601"/>
      <c r="AO4" s="601"/>
      <c r="AP4" s="601"/>
      <c r="AQ4" s="601"/>
      <c r="AR4" s="601"/>
      <c r="AS4" s="601"/>
      <c r="AT4" s="601"/>
      <c r="AU4" s="60"/>
      <c r="AV4" s="60"/>
      <c r="AW4" s="60"/>
      <c r="AX4" s="60"/>
      <c r="AY4" s="60"/>
      <c r="AZ4" s="42"/>
      <c r="BA4" s="42"/>
    </row>
    <row r="5" spans="1:53" ht="15" customHeight="1" x14ac:dyDescent="0.25">
      <c r="A5" s="991" t="s">
        <v>255</v>
      </c>
      <c r="B5" s="26"/>
      <c r="C5" s="61"/>
      <c r="D5" s="61"/>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row>
    <row r="6" spans="1:53" ht="15" customHeight="1" x14ac:dyDescent="0.2">
      <c r="A6" s="991" t="s">
        <v>352</v>
      </c>
      <c r="B6" s="26"/>
      <c r="C6" s="189"/>
      <c r="D6" s="190"/>
      <c r="E6" s="190"/>
      <c r="F6" s="176">
        <v>1</v>
      </c>
      <c r="G6" s="174">
        <f>+F6+1</f>
        <v>2</v>
      </c>
      <c r="H6" s="174">
        <f>+G6+1</f>
        <v>3</v>
      </c>
      <c r="I6" s="174">
        <f t="shared" ref="I6:Q6" si="0">+H6+1</f>
        <v>4</v>
      </c>
      <c r="J6" s="174">
        <f t="shared" si="0"/>
        <v>5</v>
      </c>
      <c r="K6" s="174">
        <f t="shared" si="0"/>
        <v>6</v>
      </c>
      <c r="L6" s="174">
        <f t="shared" si="0"/>
        <v>7</v>
      </c>
      <c r="M6" s="174">
        <f t="shared" si="0"/>
        <v>8</v>
      </c>
      <c r="N6" s="174">
        <f t="shared" si="0"/>
        <v>9</v>
      </c>
      <c r="O6" s="174">
        <f t="shared" si="0"/>
        <v>10</v>
      </c>
      <c r="P6" s="174">
        <f t="shared" si="0"/>
        <v>11</v>
      </c>
      <c r="Q6" s="174">
        <f t="shared" si="0"/>
        <v>12</v>
      </c>
      <c r="R6" s="208" t="s">
        <v>1</v>
      </c>
      <c r="S6" s="62"/>
      <c r="T6" s="176">
        <f>F6</f>
        <v>1</v>
      </c>
      <c r="U6" s="174">
        <f>+T6+1</f>
        <v>2</v>
      </c>
      <c r="V6" s="174">
        <f t="shared" ref="V6:AE6" si="1">+U6+1</f>
        <v>3</v>
      </c>
      <c r="W6" s="174">
        <f t="shared" si="1"/>
        <v>4</v>
      </c>
      <c r="X6" s="174">
        <f t="shared" si="1"/>
        <v>5</v>
      </c>
      <c r="Y6" s="174">
        <f t="shared" si="1"/>
        <v>6</v>
      </c>
      <c r="Z6" s="174">
        <f t="shared" si="1"/>
        <v>7</v>
      </c>
      <c r="AA6" s="174">
        <f t="shared" si="1"/>
        <v>8</v>
      </c>
      <c r="AB6" s="174">
        <f t="shared" si="1"/>
        <v>9</v>
      </c>
      <c r="AC6" s="174">
        <f t="shared" si="1"/>
        <v>10</v>
      </c>
      <c r="AD6" s="174">
        <f t="shared" si="1"/>
        <v>11</v>
      </c>
      <c r="AE6" s="174">
        <f t="shared" si="1"/>
        <v>12</v>
      </c>
      <c r="AF6" s="215" t="s">
        <v>1</v>
      </c>
      <c r="AG6" s="62"/>
      <c r="AH6" s="176">
        <f>T6</f>
        <v>1</v>
      </c>
      <c r="AI6" s="174">
        <f>+AH6+1</f>
        <v>2</v>
      </c>
      <c r="AJ6" s="174">
        <f t="shared" ref="AJ6:AS6" si="2">+AI6+1</f>
        <v>3</v>
      </c>
      <c r="AK6" s="174">
        <f t="shared" si="2"/>
        <v>4</v>
      </c>
      <c r="AL6" s="174">
        <f t="shared" si="2"/>
        <v>5</v>
      </c>
      <c r="AM6" s="174">
        <f t="shared" si="2"/>
        <v>6</v>
      </c>
      <c r="AN6" s="174">
        <f t="shared" si="2"/>
        <v>7</v>
      </c>
      <c r="AO6" s="174">
        <f t="shared" si="2"/>
        <v>8</v>
      </c>
      <c r="AP6" s="174">
        <f t="shared" si="2"/>
        <v>9</v>
      </c>
      <c r="AQ6" s="174">
        <f t="shared" si="2"/>
        <v>10</v>
      </c>
      <c r="AR6" s="174">
        <f t="shared" si="2"/>
        <v>11</v>
      </c>
      <c r="AS6" s="174">
        <f t="shared" si="2"/>
        <v>12</v>
      </c>
      <c r="AT6" s="215" t="s">
        <v>1</v>
      </c>
      <c r="AU6" s="42"/>
      <c r="AV6" s="42"/>
      <c r="AW6" s="42"/>
      <c r="AX6" s="42"/>
      <c r="AY6" s="42"/>
      <c r="AZ6" s="42"/>
      <c r="BA6" s="42"/>
    </row>
    <row r="7" spans="1:53" ht="15" customHeight="1" x14ac:dyDescent="0.2">
      <c r="A7" s="991" t="s">
        <v>58</v>
      </c>
      <c r="B7" s="26"/>
      <c r="C7" s="183" t="s">
        <v>5</v>
      </c>
      <c r="D7" s="50"/>
      <c r="E7" s="50"/>
      <c r="F7" s="191">
        <f>'P&amp;L Monthly'!F7</f>
        <v>0</v>
      </c>
      <c r="G7" s="192">
        <f>'P&amp;L Monthly'!G7</f>
        <v>0</v>
      </c>
      <c r="H7" s="192">
        <f>'P&amp;L Monthly'!H7</f>
        <v>0</v>
      </c>
      <c r="I7" s="192">
        <f>'P&amp;L Monthly'!I7</f>
        <v>0</v>
      </c>
      <c r="J7" s="192">
        <f>'P&amp;L Monthly'!J7</f>
        <v>0</v>
      </c>
      <c r="K7" s="192">
        <f>'P&amp;L Monthly'!K7</f>
        <v>0</v>
      </c>
      <c r="L7" s="192">
        <f>'P&amp;L Monthly'!L7</f>
        <v>0</v>
      </c>
      <c r="M7" s="192">
        <f>'P&amp;L Monthly'!M7</f>
        <v>0</v>
      </c>
      <c r="N7" s="192">
        <f>'P&amp;L Monthly'!N7</f>
        <v>0</v>
      </c>
      <c r="O7" s="192">
        <f>'P&amp;L Monthly'!O7</f>
        <v>0</v>
      </c>
      <c r="P7" s="192">
        <f>'P&amp;L Monthly'!P7</f>
        <v>0</v>
      </c>
      <c r="Q7" s="192">
        <f>'P&amp;L Monthly'!Q7</f>
        <v>0</v>
      </c>
      <c r="R7" s="209">
        <f t="shared" ref="R7:R14" si="3">SUM(F7:Q7)</f>
        <v>0</v>
      </c>
      <c r="S7" s="26"/>
      <c r="T7" s="191">
        <f>'P&amp;L Monthly'!T7</f>
        <v>0</v>
      </c>
      <c r="U7" s="192">
        <f>'P&amp;L Monthly'!U7</f>
        <v>0</v>
      </c>
      <c r="V7" s="192">
        <f>'P&amp;L Monthly'!V7</f>
        <v>0</v>
      </c>
      <c r="W7" s="192">
        <f>'P&amp;L Monthly'!W7</f>
        <v>0</v>
      </c>
      <c r="X7" s="192">
        <f>'P&amp;L Monthly'!X7</f>
        <v>0</v>
      </c>
      <c r="Y7" s="192">
        <f>'P&amp;L Monthly'!Y7</f>
        <v>0</v>
      </c>
      <c r="Z7" s="192">
        <f>'P&amp;L Monthly'!Z7</f>
        <v>0</v>
      </c>
      <c r="AA7" s="192">
        <f>'P&amp;L Monthly'!AA7</f>
        <v>0</v>
      </c>
      <c r="AB7" s="192">
        <f>'P&amp;L Monthly'!AB7</f>
        <v>0</v>
      </c>
      <c r="AC7" s="192">
        <f>'P&amp;L Monthly'!AC7</f>
        <v>0</v>
      </c>
      <c r="AD7" s="192">
        <f>'P&amp;L Monthly'!AD7</f>
        <v>0</v>
      </c>
      <c r="AE7" s="192">
        <f>'P&amp;L Monthly'!AE7</f>
        <v>0</v>
      </c>
      <c r="AF7" s="209">
        <f>SUM(T7:AE7)</f>
        <v>0</v>
      </c>
      <c r="AG7" s="26"/>
      <c r="AH7" s="191">
        <f>'P&amp;L Monthly'!AH7</f>
        <v>0</v>
      </c>
      <c r="AI7" s="192">
        <f>'P&amp;L Monthly'!AI7</f>
        <v>0</v>
      </c>
      <c r="AJ7" s="192">
        <f>'P&amp;L Monthly'!AJ7</f>
        <v>0</v>
      </c>
      <c r="AK7" s="192">
        <f>'P&amp;L Monthly'!AK7</f>
        <v>0</v>
      </c>
      <c r="AL7" s="192">
        <f>'P&amp;L Monthly'!AL7</f>
        <v>0</v>
      </c>
      <c r="AM7" s="192">
        <f>'P&amp;L Monthly'!AM7</f>
        <v>0</v>
      </c>
      <c r="AN7" s="192">
        <f>'P&amp;L Monthly'!AN7</f>
        <v>0</v>
      </c>
      <c r="AO7" s="192">
        <f>'P&amp;L Monthly'!AO7</f>
        <v>0</v>
      </c>
      <c r="AP7" s="192">
        <f>'P&amp;L Monthly'!AP7</f>
        <v>0</v>
      </c>
      <c r="AQ7" s="192">
        <f>'P&amp;L Monthly'!AQ7</f>
        <v>0</v>
      </c>
      <c r="AR7" s="192">
        <f>'P&amp;L Monthly'!AR7</f>
        <v>0</v>
      </c>
      <c r="AS7" s="192">
        <f>'P&amp;L Monthly'!AS7</f>
        <v>0</v>
      </c>
      <c r="AT7" s="209">
        <f>SUM(AH7:AS7)</f>
        <v>0</v>
      </c>
      <c r="AU7" s="42"/>
      <c r="AV7" s="42"/>
      <c r="AW7" s="42"/>
      <c r="AX7" s="42"/>
      <c r="AY7" s="42"/>
      <c r="AZ7" s="42"/>
      <c r="BA7" s="42"/>
    </row>
    <row r="8" spans="1:53" ht="15" customHeight="1" x14ac:dyDescent="0.2">
      <c r="A8" s="992" t="s">
        <v>353</v>
      </c>
      <c r="B8" s="26"/>
      <c r="C8" s="183" t="s">
        <v>6</v>
      </c>
      <c r="D8" s="50"/>
      <c r="E8" s="50"/>
      <c r="F8" s="191"/>
      <c r="G8" s="192"/>
      <c r="H8" s="192"/>
      <c r="I8" s="192"/>
      <c r="J8" s="192"/>
      <c r="K8" s="192"/>
      <c r="L8" s="192"/>
      <c r="M8" s="192"/>
      <c r="N8" s="192"/>
      <c r="O8" s="192"/>
      <c r="P8" s="192"/>
      <c r="Q8" s="192"/>
      <c r="R8" s="209"/>
      <c r="S8" s="26"/>
      <c r="T8" s="191"/>
      <c r="U8" s="192"/>
      <c r="V8" s="192"/>
      <c r="W8" s="192"/>
      <c r="X8" s="192"/>
      <c r="Y8" s="192"/>
      <c r="Z8" s="192"/>
      <c r="AA8" s="192"/>
      <c r="AB8" s="192"/>
      <c r="AC8" s="192"/>
      <c r="AD8" s="192"/>
      <c r="AE8" s="192"/>
      <c r="AF8" s="209"/>
      <c r="AG8" s="26"/>
      <c r="AH8" s="191"/>
      <c r="AI8" s="192"/>
      <c r="AJ8" s="192"/>
      <c r="AK8" s="192"/>
      <c r="AL8" s="192"/>
      <c r="AM8" s="192"/>
      <c r="AN8" s="192"/>
      <c r="AO8" s="192"/>
      <c r="AP8" s="192"/>
      <c r="AQ8" s="192"/>
      <c r="AR8" s="192"/>
      <c r="AS8" s="192"/>
      <c r="AT8" s="209"/>
      <c r="AU8" s="42"/>
      <c r="AV8" s="42"/>
      <c r="AW8" s="42"/>
      <c r="AX8" s="42"/>
      <c r="AY8" s="42"/>
      <c r="AZ8" s="42"/>
      <c r="BA8" s="42"/>
    </row>
    <row r="9" spans="1:53" ht="15" customHeight="1" thickBot="1" x14ac:dyDescent="0.25">
      <c r="A9" s="986"/>
      <c r="B9" s="26"/>
      <c r="C9" s="183"/>
      <c r="D9" s="50" t="s">
        <v>46</v>
      </c>
      <c r="E9" s="50"/>
      <c r="F9" s="191"/>
      <c r="G9" s="192">
        <f>'P&amp;L Monthly'!F9</f>
        <v>0</v>
      </c>
      <c r="H9" s="192">
        <f>'P&amp;L Monthly'!G9</f>
        <v>0</v>
      </c>
      <c r="I9" s="192">
        <f>'P&amp;L Monthly'!H9</f>
        <v>0</v>
      </c>
      <c r="J9" s="192">
        <f>'P&amp;L Monthly'!I9</f>
        <v>0</v>
      </c>
      <c r="K9" s="192">
        <f>'P&amp;L Monthly'!J9</f>
        <v>0</v>
      </c>
      <c r="L9" s="192">
        <f>'P&amp;L Monthly'!K9</f>
        <v>0</v>
      </c>
      <c r="M9" s="192">
        <f>'P&amp;L Monthly'!L9</f>
        <v>0</v>
      </c>
      <c r="N9" s="192">
        <f>'P&amp;L Monthly'!M9</f>
        <v>0</v>
      </c>
      <c r="O9" s="192">
        <f>'P&amp;L Monthly'!N9</f>
        <v>0</v>
      </c>
      <c r="P9" s="192">
        <f>'P&amp;L Monthly'!O9</f>
        <v>0</v>
      </c>
      <c r="Q9" s="192">
        <f>'P&amp;L Monthly'!P9</f>
        <v>0</v>
      </c>
      <c r="R9" s="209">
        <f t="shared" si="3"/>
        <v>0</v>
      </c>
      <c r="S9" s="26"/>
      <c r="T9" s="191">
        <f>'P&amp;L Monthly'!Q9</f>
        <v>0</v>
      </c>
      <c r="U9" s="192">
        <f>'P&amp;L Monthly'!T9</f>
        <v>0</v>
      </c>
      <c r="V9" s="192">
        <f>'P&amp;L Monthly'!U9</f>
        <v>0</v>
      </c>
      <c r="W9" s="192">
        <f>'P&amp;L Monthly'!V9</f>
        <v>0</v>
      </c>
      <c r="X9" s="192">
        <f>'P&amp;L Monthly'!W9</f>
        <v>0</v>
      </c>
      <c r="Y9" s="192">
        <f>'P&amp;L Monthly'!X9</f>
        <v>0</v>
      </c>
      <c r="Z9" s="192">
        <f>'P&amp;L Monthly'!Y9</f>
        <v>0</v>
      </c>
      <c r="AA9" s="192">
        <f>'P&amp;L Monthly'!Z9</f>
        <v>0</v>
      </c>
      <c r="AB9" s="192">
        <f>'P&amp;L Monthly'!AA9</f>
        <v>0</v>
      </c>
      <c r="AC9" s="192">
        <f>'P&amp;L Monthly'!AB9</f>
        <v>0</v>
      </c>
      <c r="AD9" s="192">
        <f>'P&amp;L Monthly'!AC9</f>
        <v>0</v>
      </c>
      <c r="AE9" s="192">
        <f>'P&amp;L Monthly'!AD9</f>
        <v>0</v>
      </c>
      <c r="AF9" s="209">
        <f t="shared" ref="AF9:AF29" si="4">SUM(T9:AE9)</f>
        <v>0</v>
      </c>
      <c r="AG9" s="26"/>
      <c r="AH9" s="191">
        <f>'P&amp;L Monthly'!AE9</f>
        <v>0</v>
      </c>
      <c r="AI9" s="192">
        <f>'P&amp;L Monthly'!AH9</f>
        <v>0</v>
      </c>
      <c r="AJ9" s="192">
        <f>'P&amp;L Monthly'!AI9</f>
        <v>0</v>
      </c>
      <c r="AK9" s="192">
        <f>'P&amp;L Monthly'!AJ9</f>
        <v>0</v>
      </c>
      <c r="AL9" s="192">
        <f>'P&amp;L Monthly'!AK9</f>
        <v>0</v>
      </c>
      <c r="AM9" s="192">
        <f>'P&amp;L Monthly'!AL9</f>
        <v>0</v>
      </c>
      <c r="AN9" s="192">
        <f>'P&amp;L Monthly'!AM9</f>
        <v>0</v>
      </c>
      <c r="AO9" s="192">
        <f>'P&amp;L Monthly'!AN9</f>
        <v>0</v>
      </c>
      <c r="AP9" s="192">
        <f>'P&amp;L Monthly'!AO9</f>
        <v>0</v>
      </c>
      <c r="AQ9" s="192">
        <f>'P&amp;L Monthly'!AP9</f>
        <v>0</v>
      </c>
      <c r="AR9" s="192">
        <f>'P&amp;L Monthly'!AQ9</f>
        <v>0</v>
      </c>
      <c r="AS9" s="192">
        <f>'P&amp;L Monthly'!AR9</f>
        <v>0</v>
      </c>
      <c r="AT9" s="209">
        <f t="shared" ref="AT9:AT16" si="5">SUM(AH9:AS9)</f>
        <v>0</v>
      </c>
      <c r="AU9" s="42"/>
      <c r="AV9" s="42"/>
      <c r="AW9" s="42"/>
      <c r="AX9" s="42"/>
      <c r="AY9" s="42"/>
      <c r="AZ9" s="42"/>
      <c r="BA9" s="42"/>
    </row>
    <row r="10" spans="1:53" ht="15" customHeight="1" x14ac:dyDescent="0.2">
      <c r="A10" s="1005" t="s">
        <v>354</v>
      </c>
      <c r="B10" s="26"/>
      <c r="C10" s="183"/>
      <c r="D10" s="50">
        <f>'Sales Analysis'!C48</f>
        <v>0</v>
      </c>
      <c r="E10" s="51"/>
      <c r="F10" s="191"/>
      <c r="G10" s="192">
        <f>'P&amp;L Monthly'!F10</f>
        <v>0</v>
      </c>
      <c r="H10" s="192">
        <f>'P&amp;L Monthly'!G10</f>
        <v>0</v>
      </c>
      <c r="I10" s="192">
        <f>'P&amp;L Monthly'!H10</f>
        <v>0</v>
      </c>
      <c r="J10" s="192">
        <f>'P&amp;L Monthly'!I10</f>
        <v>0</v>
      </c>
      <c r="K10" s="192">
        <f>'P&amp;L Monthly'!J10</f>
        <v>0</v>
      </c>
      <c r="L10" s="192">
        <f>'P&amp;L Monthly'!K10</f>
        <v>0</v>
      </c>
      <c r="M10" s="192">
        <f>'P&amp;L Monthly'!L10</f>
        <v>0</v>
      </c>
      <c r="N10" s="192">
        <f>'P&amp;L Monthly'!M10</f>
        <v>0</v>
      </c>
      <c r="O10" s="192">
        <f>'P&amp;L Monthly'!N10</f>
        <v>0</v>
      </c>
      <c r="P10" s="192">
        <f>'P&amp;L Monthly'!O10</f>
        <v>0</v>
      </c>
      <c r="Q10" s="192">
        <f>'P&amp;L Monthly'!P10</f>
        <v>0</v>
      </c>
      <c r="R10" s="209">
        <f t="shared" si="3"/>
        <v>0</v>
      </c>
      <c r="S10" s="26"/>
      <c r="T10" s="191">
        <f>'P&amp;L Monthly'!Q10</f>
        <v>0</v>
      </c>
      <c r="U10" s="192">
        <f>'P&amp;L Monthly'!T10</f>
        <v>0</v>
      </c>
      <c r="V10" s="192">
        <f>'P&amp;L Monthly'!U10</f>
        <v>0</v>
      </c>
      <c r="W10" s="192">
        <f>'P&amp;L Monthly'!V10</f>
        <v>0</v>
      </c>
      <c r="X10" s="192">
        <f>'P&amp;L Monthly'!W10</f>
        <v>0</v>
      </c>
      <c r="Y10" s="192">
        <f>'P&amp;L Monthly'!X10</f>
        <v>0</v>
      </c>
      <c r="Z10" s="192">
        <f>'P&amp;L Monthly'!Y10</f>
        <v>0</v>
      </c>
      <c r="AA10" s="192">
        <f>'P&amp;L Monthly'!Z10</f>
        <v>0</v>
      </c>
      <c r="AB10" s="192">
        <f>'P&amp;L Monthly'!AA10</f>
        <v>0</v>
      </c>
      <c r="AC10" s="192">
        <f>'P&amp;L Monthly'!AB10</f>
        <v>0</v>
      </c>
      <c r="AD10" s="192">
        <f>'P&amp;L Monthly'!AC10</f>
        <v>0</v>
      </c>
      <c r="AE10" s="192">
        <f>'P&amp;L Monthly'!AD10</f>
        <v>0</v>
      </c>
      <c r="AF10" s="209">
        <f t="shared" si="4"/>
        <v>0</v>
      </c>
      <c r="AG10" s="26"/>
      <c r="AH10" s="191">
        <f>'P&amp;L Monthly'!AE10</f>
        <v>0</v>
      </c>
      <c r="AI10" s="192">
        <f>'P&amp;L Monthly'!AH10</f>
        <v>0</v>
      </c>
      <c r="AJ10" s="192">
        <f>'P&amp;L Monthly'!AI10</f>
        <v>0</v>
      </c>
      <c r="AK10" s="192">
        <f>'P&amp;L Monthly'!AJ10</f>
        <v>0</v>
      </c>
      <c r="AL10" s="192">
        <f>'P&amp;L Monthly'!AK10</f>
        <v>0</v>
      </c>
      <c r="AM10" s="192">
        <f>'P&amp;L Monthly'!AL10</f>
        <v>0</v>
      </c>
      <c r="AN10" s="192">
        <f>'P&amp;L Monthly'!AM10</f>
        <v>0</v>
      </c>
      <c r="AO10" s="192">
        <f>'P&amp;L Monthly'!AN10</f>
        <v>0</v>
      </c>
      <c r="AP10" s="192">
        <f>'P&amp;L Monthly'!AO10</f>
        <v>0</v>
      </c>
      <c r="AQ10" s="192">
        <f>'P&amp;L Monthly'!AP10</f>
        <v>0</v>
      </c>
      <c r="AR10" s="192">
        <f>'P&amp;L Monthly'!AQ10</f>
        <v>0</v>
      </c>
      <c r="AS10" s="192">
        <f>'P&amp;L Monthly'!AR10</f>
        <v>0</v>
      </c>
      <c r="AT10" s="209">
        <f t="shared" si="5"/>
        <v>0</v>
      </c>
      <c r="AU10" s="42"/>
      <c r="AV10" s="42"/>
      <c r="AW10" s="42"/>
      <c r="AX10" s="42"/>
      <c r="AY10" s="42"/>
      <c r="AZ10" s="42"/>
      <c r="BA10" s="42"/>
    </row>
    <row r="11" spans="1:53" ht="15" customHeight="1" x14ac:dyDescent="0.2">
      <c r="A11" s="1007" t="s">
        <v>255</v>
      </c>
      <c r="B11" s="26"/>
      <c r="C11" s="183"/>
      <c r="D11" s="50">
        <f>'Sales Analysis'!C49</f>
        <v>0</v>
      </c>
      <c r="E11" s="51"/>
      <c r="F11" s="191"/>
      <c r="G11" s="192">
        <f>'P&amp;L Monthly'!F11</f>
        <v>0</v>
      </c>
      <c r="H11" s="192">
        <f>'P&amp;L Monthly'!G11</f>
        <v>0</v>
      </c>
      <c r="I11" s="192">
        <f>'P&amp;L Monthly'!H11</f>
        <v>0</v>
      </c>
      <c r="J11" s="192">
        <f>'P&amp;L Monthly'!I11</f>
        <v>0</v>
      </c>
      <c r="K11" s="192">
        <f>'P&amp;L Monthly'!J11</f>
        <v>0</v>
      </c>
      <c r="L11" s="192">
        <f>'P&amp;L Monthly'!K11</f>
        <v>0</v>
      </c>
      <c r="M11" s="192">
        <f>'P&amp;L Monthly'!L11</f>
        <v>0</v>
      </c>
      <c r="N11" s="192">
        <f>'P&amp;L Monthly'!M11</f>
        <v>0</v>
      </c>
      <c r="O11" s="192">
        <f>'P&amp;L Monthly'!N11</f>
        <v>0</v>
      </c>
      <c r="P11" s="192">
        <f>'P&amp;L Monthly'!O11</f>
        <v>0</v>
      </c>
      <c r="Q11" s="192">
        <f>'P&amp;L Monthly'!P11</f>
        <v>0</v>
      </c>
      <c r="R11" s="209">
        <f>SUM(F11:Q11)</f>
        <v>0</v>
      </c>
      <c r="S11" s="26"/>
      <c r="T11" s="191">
        <f>'P&amp;L Monthly'!Q11</f>
        <v>0</v>
      </c>
      <c r="U11" s="192">
        <f>'P&amp;L Monthly'!T11</f>
        <v>0</v>
      </c>
      <c r="V11" s="192">
        <f>'P&amp;L Monthly'!U11</f>
        <v>0</v>
      </c>
      <c r="W11" s="192">
        <f>'P&amp;L Monthly'!V11</f>
        <v>0</v>
      </c>
      <c r="X11" s="192">
        <f>'P&amp;L Monthly'!W11</f>
        <v>0</v>
      </c>
      <c r="Y11" s="192">
        <f>'P&amp;L Monthly'!X11</f>
        <v>0</v>
      </c>
      <c r="Z11" s="192">
        <f>'P&amp;L Monthly'!Y11</f>
        <v>0</v>
      </c>
      <c r="AA11" s="192">
        <f>'P&amp;L Monthly'!Z11</f>
        <v>0</v>
      </c>
      <c r="AB11" s="192">
        <f>'P&amp;L Monthly'!AA11</f>
        <v>0</v>
      </c>
      <c r="AC11" s="192">
        <f>'P&amp;L Monthly'!AB11</f>
        <v>0</v>
      </c>
      <c r="AD11" s="192">
        <f>'P&amp;L Monthly'!AC11</f>
        <v>0</v>
      </c>
      <c r="AE11" s="192">
        <f>'P&amp;L Monthly'!AD11</f>
        <v>0</v>
      </c>
      <c r="AF11" s="209">
        <f>SUM(T11:AE11)</f>
        <v>0</v>
      </c>
      <c r="AG11" s="26"/>
      <c r="AH11" s="191">
        <f>'P&amp;L Monthly'!AE11</f>
        <v>0</v>
      </c>
      <c r="AI11" s="192">
        <f>'P&amp;L Monthly'!AH11</f>
        <v>0</v>
      </c>
      <c r="AJ11" s="192">
        <f>'P&amp;L Monthly'!AI11</f>
        <v>0</v>
      </c>
      <c r="AK11" s="192">
        <f>'P&amp;L Monthly'!AJ11</f>
        <v>0</v>
      </c>
      <c r="AL11" s="192">
        <f>'P&amp;L Monthly'!AK11</f>
        <v>0</v>
      </c>
      <c r="AM11" s="192">
        <f>'P&amp;L Monthly'!AL11</f>
        <v>0</v>
      </c>
      <c r="AN11" s="192">
        <f>'P&amp;L Monthly'!AM11</f>
        <v>0</v>
      </c>
      <c r="AO11" s="192">
        <f>'P&amp;L Monthly'!AN11</f>
        <v>0</v>
      </c>
      <c r="AP11" s="192">
        <f>'P&amp;L Monthly'!AO11</f>
        <v>0</v>
      </c>
      <c r="AQ11" s="192">
        <f>'P&amp;L Monthly'!AP11</f>
        <v>0</v>
      </c>
      <c r="AR11" s="192">
        <f>'P&amp;L Monthly'!AQ11</f>
        <v>0</v>
      </c>
      <c r="AS11" s="192">
        <f>'P&amp;L Monthly'!AR11</f>
        <v>0</v>
      </c>
      <c r="AT11" s="209">
        <f t="shared" si="5"/>
        <v>0</v>
      </c>
      <c r="AU11" s="42"/>
      <c r="AV11" s="42"/>
      <c r="AW11" s="42"/>
      <c r="AX11" s="42"/>
      <c r="AY11" s="42"/>
      <c r="AZ11" s="42"/>
      <c r="BA11" s="42"/>
    </row>
    <row r="12" spans="1:53" ht="15" customHeight="1" x14ac:dyDescent="0.2">
      <c r="A12" s="1007" t="s">
        <v>216</v>
      </c>
      <c r="B12" s="26"/>
      <c r="C12" s="183"/>
      <c r="D12" s="50">
        <f>'Sales Analysis'!C50</f>
        <v>0</v>
      </c>
      <c r="E12" s="51"/>
      <c r="F12" s="191"/>
      <c r="G12" s="192">
        <f>'P&amp;L Monthly'!F12</f>
        <v>0</v>
      </c>
      <c r="H12" s="192">
        <f>'P&amp;L Monthly'!G12</f>
        <v>0</v>
      </c>
      <c r="I12" s="192">
        <f>'P&amp;L Monthly'!H12</f>
        <v>0</v>
      </c>
      <c r="J12" s="192">
        <f>'P&amp;L Monthly'!I12</f>
        <v>0</v>
      </c>
      <c r="K12" s="192">
        <f>'P&amp;L Monthly'!J12</f>
        <v>0</v>
      </c>
      <c r="L12" s="192">
        <f>'P&amp;L Monthly'!K12</f>
        <v>0</v>
      </c>
      <c r="M12" s="192">
        <f>'P&amp;L Monthly'!L12</f>
        <v>0</v>
      </c>
      <c r="N12" s="192">
        <f>'P&amp;L Monthly'!M12</f>
        <v>0</v>
      </c>
      <c r="O12" s="192">
        <f>'P&amp;L Monthly'!N12</f>
        <v>0</v>
      </c>
      <c r="P12" s="192">
        <f>'P&amp;L Monthly'!O12</f>
        <v>0</v>
      </c>
      <c r="Q12" s="192">
        <f>'P&amp;L Monthly'!P12</f>
        <v>0</v>
      </c>
      <c r="R12" s="209">
        <f>SUM(F12:Q12)</f>
        <v>0</v>
      </c>
      <c r="S12" s="26"/>
      <c r="T12" s="191">
        <f>'P&amp;L Monthly'!Q12</f>
        <v>0</v>
      </c>
      <c r="U12" s="192">
        <f>'P&amp;L Monthly'!T12</f>
        <v>0</v>
      </c>
      <c r="V12" s="192">
        <f>'P&amp;L Monthly'!U12</f>
        <v>0</v>
      </c>
      <c r="W12" s="192">
        <f>'P&amp;L Monthly'!V12</f>
        <v>0</v>
      </c>
      <c r="X12" s="192">
        <f>'P&amp;L Monthly'!W12</f>
        <v>0</v>
      </c>
      <c r="Y12" s="192">
        <f>'P&amp;L Monthly'!X12</f>
        <v>0</v>
      </c>
      <c r="Z12" s="192">
        <f>'P&amp;L Monthly'!Y12</f>
        <v>0</v>
      </c>
      <c r="AA12" s="192">
        <f>'P&amp;L Monthly'!Z12</f>
        <v>0</v>
      </c>
      <c r="AB12" s="192">
        <f>'P&amp;L Monthly'!AA12</f>
        <v>0</v>
      </c>
      <c r="AC12" s="192">
        <f>'P&amp;L Monthly'!AB12</f>
        <v>0</v>
      </c>
      <c r="AD12" s="192">
        <f>'P&amp;L Monthly'!AC12</f>
        <v>0</v>
      </c>
      <c r="AE12" s="192">
        <f>'P&amp;L Monthly'!AD12</f>
        <v>0</v>
      </c>
      <c r="AF12" s="209">
        <f>SUM(T12:AE12)</f>
        <v>0</v>
      </c>
      <c r="AG12" s="26"/>
      <c r="AH12" s="191">
        <f>'P&amp;L Monthly'!AE12</f>
        <v>0</v>
      </c>
      <c r="AI12" s="192">
        <f>'P&amp;L Monthly'!AH12</f>
        <v>0</v>
      </c>
      <c r="AJ12" s="192">
        <f>'P&amp;L Monthly'!AI12</f>
        <v>0</v>
      </c>
      <c r="AK12" s="192">
        <f>'P&amp;L Monthly'!AJ12</f>
        <v>0</v>
      </c>
      <c r="AL12" s="192">
        <f>'P&amp;L Monthly'!AK12</f>
        <v>0</v>
      </c>
      <c r="AM12" s="192">
        <f>'P&amp;L Monthly'!AL12</f>
        <v>0</v>
      </c>
      <c r="AN12" s="192">
        <f>'P&amp;L Monthly'!AM12</f>
        <v>0</v>
      </c>
      <c r="AO12" s="192">
        <f>'P&amp;L Monthly'!AN12</f>
        <v>0</v>
      </c>
      <c r="AP12" s="192">
        <f>'P&amp;L Monthly'!AO12</f>
        <v>0</v>
      </c>
      <c r="AQ12" s="192">
        <f>'P&amp;L Monthly'!AP12</f>
        <v>0</v>
      </c>
      <c r="AR12" s="192">
        <f>'P&amp;L Monthly'!AQ12</f>
        <v>0</v>
      </c>
      <c r="AS12" s="192">
        <f>'P&amp;L Monthly'!AR12</f>
        <v>0</v>
      </c>
      <c r="AT12" s="209">
        <f>SUM(AH12:AS12)</f>
        <v>0</v>
      </c>
      <c r="AU12" s="42"/>
      <c r="AV12" s="42"/>
      <c r="AW12" s="42"/>
      <c r="AX12" s="42"/>
      <c r="AY12" s="42"/>
      <c r="AZ12" s="42"/>
      <c r="BA12" s="42"/>
    </row>
    <row r="13" spans="1:53" ht="15" customHeight="1" x14ac:dyDescent="0.2">
      <c r="A13" s="1007" t="s">
        <v>355</v>
      </c>
      <c r="B13" s="26"/>
      <c r="C13" s="183"/>
      <c r="D13" s="50">
        <f>'Sales Analysis'!C52</f>
        <v>0</v>
      </c>
      <c r="E13" s="52"/>
      <c r="F13" s="191"/>
      <c r="G13" s="192">
        <f>'P&amp;L Monthly'!F13</f>
        <v>0</v>
      </c>
      <c r="H13" s="192">
        <f>'P&amp;L Monthly'!G13</f>
        <v>0</v>
      </c>
      <c r="I13" s="192">
        <f>'P&amp;L Monthly'!H13</f>
        <v>0</v>
      </c>
      <c r="J13" s="192">
        <f>'P&amp;L Monthly'!I13</f>
        <v>0</v>
      </c>
      <c r="K13" s="192">
        <f>'P&amp;L Monthly'!J13</f>
        <v>0</v>
      </c>
      <c r="L13" s="192">
        <f>'P&amp;L Monthly'!K13</f>
        <v>0</v>
      </c>
      <c r="M13" s="192">
        <f>'P&amp;L Monthly'!L13</f>
        <v>0</v>
      </c>
      <c r="N13" s="192">
        <f>'P&amp;L Monthly'!M13</f>
        <v>0</v>
      </c>
      <c r="O13" s="192">
        <f>'P&amp;L Monthly'!N13</f>
        <v>0</v>
      </c>
      <c r="P13" s="192">
        <f>'P&amp;L Monthly'!O13</f>
        <v>0</v>
      </c>
      <c r="Q13" s="192">
        <f>'P&amp;L Monthly'!P13</f>
        <v>0</v>
      </c>
      <c r="R13" s="209">
        <f t="shared" si="3"/>
        <v>0</v>
      </c>
      <c r="S13" s="26"/>
      <c r="T13" s="191">
        <f>'P&amp;L Monthly'!Q13</f>
        <v>0</v>
      </c>
      <c r="U13" s="192">
        <f>'P&amp;L Monthly'!T13</f>
        <v>0</v>
      </c>
      <c r="V13" s="192">
        <f>'P&amp;L Monthly'!U13</f>
        <v>0</v>
      </c>
      <c r="W13" s="192">
        <f>'P&amp;L Monthly'!V13</f>
        <v>0</v>
      </c>
      <c r="X13" s="192">
        <f>'P&amp;L Monthly'!W13</f>
        <v>0</v>
      </c>
      <c r="Y13" s="192">
        <f>'P&amp;L Monthly'!X13</f>
        <v>0</v>
      </c>
      <c r="Z13" s="192">
        <f>'P&amp;L Monthly'!Y13</f>
        <v>0</v>
      </c>
      <c r="AA13" s="192">
        <f>'P&amp;L Monthly'!Z13</f>
        <v>0</v>
      </c>
      <c r="AB13" s="192">
        <f>'P&amp;L Monthly'!AA13</f>
        <v>0</v>
      </c>
      <c r="AC13" s="192">
        <f>'P&amp;L Monthly'!AB13</f>
        <v>0</v>
      </c>
      <c r="AD13" s="192">
        <f>'P&amp;L Monthly'!AC13</f>
        <v>0</v>
      </c>
      <c r="AE13" s="192">
        <f>'P&amp;L Monthly'!AD13</f>
        <v>0</v>
      </c>
      <c r="AF13" s="209">
        <f t="shared" si="4"/>
        <v>0</v>
      </c>
      <c r="AG13" s="26"/>
      <c r="AH13" s="191">
        <f>'P&amp;L Monthly'!AE13</f>
        <v>0</v>
      </c>
      <c r="AI13" s="192">
        <f>'P&amp;L Monthly'!AH13</f>
        <v>0</v>
      </c>
      <c r="AJ13" s="192">
        <f>'P&amp;L Monthly'!AI13</f>
        <v>0</v>
      </c>
      <c r="AK13" s="192">
        <f>'P&amp;L Monthly'!AJ13</f>
        <v>0</v>
      </c>
      <c r="AL13" s="192">
        <f>'P&amp;L Monthly'!AK13</f>
        <v>0</v>
      </c>
      <c r="AM13" s="192">
        <f>'P&amp;L Monthly'!AL13</f>
        <v>0</v>
      </c>
      <c r="AN13" s="192">
        <f>'P&amp;L Monthly'!AM13</f>
        <v>0</v>
      </c>
      <c r="AO13" s="192">
        <f>'P&amp;L Monthly'!AN13</f>
        <v>0</v>
      </c>
      <c r="AP13" s="192">
        <f>'P&amp;L Monthly'!AO13</f>
        <v>0</v>
      </c>
      <c r="AQ13" s="192">
        <f>'P&amp;L Monthly'!AP13</f>
        <v>0</v>
      </c>
      <c r="AR13" s="192">
        <f>'P&amp;L Monthly'!AQ13</f>
        <v>0</v>
      </c>
      <c r="AS13" s="192">
        <f>'P&amp;L Monthly'!AR13</f>
        <v>0</v>
      </c>
      <c r="AT13" s="209">
        <f t="shared" si="5"/>
        <v>0</v>
      </c>
      <c r="AU13" s="42"/>
      <c r="AV13" s="42"/>
      <c r="AW13" s="42"/>
      <c r="AX13" s="42"/>
      <c r="AY13" s="42"/>
      <c r="AZ13" s="42"/>
      <c r="BA13" s="42"/>
    </row>
    <row r="14" spans="1:53" s="11" customFormat="1" ht="15" customHeight="1" x14ac:dyDescent="0.2">
      <c r="A14" s="1007" t="s">
        <v>356</v>
      </c>
      <c r="B14" s="49"/>
      <c r="C14" s="184" t="s">
        <v>17</v>
      </c>
      <c r="D14" s="59"/>
      <c r="E14" s="181"/>
      <c r="F14" s="194">
        <f t="shared" ref="F14:Q14" si="6">F7-SUM(F9:F13)</f>
        <v>0</v>
      </c>
      <c r="G14" s="195">
        <f t="shared" si="6"/>
        <v>0</v>
      </c>
      <c r="H14" s="195">
        <f t="shared" si="6"/>
        <v>0</v>
      </c>
      <c r="I14" s="195">
        <f t="shared" si="6"/>
        <v>0</v>
      </c>
      <c r="J14" s="195">
        <f t="shared" si="6"/>
        <v>0</v>
      </c>
      <c r="K14" s="195">
        <f t="shared" si="6"/>
        <v>0</v>
      </c>
      <c r="L14" s="195">
        <f t="shared" si="6"/>
        <v>0</v>
      </c>
      <c r="M14" s="195">
        <f t="shared" si="6"/>
        <v>0</v>
      </c>
      <c r="N14" s="195">
        <f t="shared" si="6"/>
        <v>0</v>
      </c>
      <c r="O14" s="195">
        <f t="shared" si="6"/>
        <v>0</v>
      </c>
      <c r="P14" s="195">
        <f t="shared" si="6"/>
        <v>0</v>
      </c>
      <c r="Q14" s="195">
        <f t="shared" si="6"/>
        <v>0</v>
      </c>
      <c r="R14" s="210">
        <f t="shared" si="3"/>
        <v>0</v>
      </c>
      <c r="S14" s="63"/>
      <c r="T14" s="194">
        <f t="shared" ref="T14:AE14" si="7">T7-SUM(T9:T13)</f>
        <v>0</v>
      </c>
      <c r="U14" s="195">
        <f t="shared" si="7"/>
        <v>0</v>
      </c>
      <c r="V14" s="195">
        <f t="shared" si="7"/>
        <v>0</v>
      </c>
      <c r="W14" s="195">
        <f t="shared" si="7"/>
        <v>0</v>
      </c>
      <c r="X14" s="195">
        <f t="shared" si="7"/>
        <v>0</v>
      </c>
      <c r="Y14" s="195">
        <f t="shared" si="7"/>
        <v>0</v>
      </c>
      <c r="Z14" s="195">
        <f t="shared" si="7"/>
        <v>0</v>
      </c>
      <c r="AA14" s="195">
        <f t="shared" si="7"/>
        <v>0</v>
      </c>
      <c r="AB14" s="195">
        <f t="shared" si="7"/>
        <v>0</v>
      </c>
      <c r="AC14" s="195">
        <f t="shared" si="7"/>
        <v>0</v>
      </c>
      <c r="AD14" s="195">
        <f t="shared" si="7"/>
        <v>0</v>
      </c>
      <c r="AE14" s="195">
        <f t="shared" si="7"/>
        <v>0</v>
      </c>
      <c r="AF14" s="210">
        <f t="shared" si="4"/>
        <v>0</v>
      </c>
      <c r="AG14" s="63"/>
      <c r="AH14" s="194">
        <f t="shared" ref="AH14:AS14" si="8">AH7-SUM(AH9:AH13)</f>
        <v>0</v>
      </c>
      <c r="AI14" s="195">
        <f t="shared" si="8"/>
        <v>0</v>
      </c>
      <c r="AJ14" s="195">
        <f t="shared" si="8"/>
        <v>0</v>
      </c>
      <c r="AK14" s="195">
        <f t="shared" si="8"/>
        <v>0</v>
      </c>
      <c r="AL14" s="195">
        <f t="shared" si="8"/>
        <v>0</v>
      </c>
      <c r="AM14" s="195">
        <f t="shared" si="8"/>
        <v>0</v>
      </c>
      <c r="AN14" s="195">
        <f t="shared" si="8"/>
        <v>0</v>
      </c>
      <c r="AO14" s="195">
        <f t="shared" si="8"/>
        <v>0</v>
      </c>
      <c r="AP14" s="195">
        <f t="shared" si="8"/>
        <v>0</v>
      </c>
      <c r="AQ14" s="195">
        <f t="shared" si="8"/>
        <v>0</v>
      </c>
      <c r="AR14" s="195">
        <f t="shared" si="8"/>
        <v>0</v>
      </c>
      <c r="AS14" s="195">
        <f t="shared" si="8"/>
        <v>0</v>
      </c>
      <c r="AT14" s="210">
        <f t="shared" si="5"/>
        <v>0</v>
      </c>
      <c r="AU14" s="58"/>
      <c r="AV14" s="58"/>
      <c r="AW14" s="58"/>
      <c r="AX14" s="58"/>
      <c r="AY14" s="58"/>
      <c r="AZ14" s="58"/>
      <c r="BA14" s="58"/>
    </row>
    <row r="15" spans="1:53" ht="15" customHeight="1" x14ac:dyDescent="0.2">
      <c r="A15" s="1007" t="s">
        <v>357</v>
      </c>
      <c r="B15" s="26"/>
      <c r="C15" s="183"/>
      <c r="D15" s="50">
        <f>'P&amp;L Monthly'!D16</f>
        <v>0</v>
      </c>
      <c r="E15" s="50"/>
      <c r="F15" s="191">
        <f>'P&amp;L Monthly'!F16</f>
        <v>0</v>
      </c>
      <c r="G15" s="192">
        <f>'P&amp;L Monthly'!G16</f>
        <v>0</v>
      </c>
      <c r="H15" s="192">
        <f>'P&amp;L Monthly'!H16</f>
        <v>0</v>
      </c>
      <c r="I15" s="192">
        <f>'P&amp;L Monthly'!I16</f>
        <v>0</v>
      </c>
      <c r="J15" s="192">
        <f>'P&amp;L Monthly'!J16</f>
        <v>0</v>
      </c>
      <c r="K15" s="192">
        <f>'P&amp;L Monthly'!K16</f>
        <v>0</v>
      </c>
      <c r="L15" s="192">
        <f>'P&amp;L Monthly'!L16</f>
        <v>0</v>
      </c>
      <c r="M15" s="192">
        <f>'P&amp;L Monthly'!M16</f>
        <v>0</v>
      </c>
      <c r="N15" s="192">
        <f>'P&amp;L Monthly'!N16</f>
        <v>0</v>
      </c>
      <c r="O15" s="192">
        <f>'P&amp;L Monthly'!O16</f>
        <v>0</v>
      </c>
      <c r="P15" s="192">
        <f>'P&amp;L Monthly'!P16</f>
        <v>0</v>
      </c>
      <c r="Q15" s="192">
        <f>'P&amp;L Monthly'!Q16</f>
        <v>0</v>
      </c>
      <c r="R15" s="209">
        <f t="shared" ref="R15:R29" si="9">SUM(F15:Q15)</f>
        <v>0</v>
      </c>
      <c r="S15" s="26"/>
      <c r="T15" s="191">
        <f>'P&amp;L Monthly'!T16</f>
        <v>0</v>
      </c>
      <c r="U15" s="192">
        <f>'P&amp;L Monthly'!U16</f>
        <v>0</v>
      </c>
      <c r="V15" s="192">
        <f>'P&amp;L Monthly'!V16</f>
        <v>0</v>
      </c>
      <c r="W15" s="192">
        <f>'P&amp;L Monthly'!W16</f>
        <v>0</v>
      </c>
      <c r="X15" s="192">
        <f>'P&amp;L Monthly'!X16</f>
        <v>0</v>
      </c>
      <c r="Y15" s="192">
        <f>'P&amp;L Monthly'!Y16</f>
        <v>0</v>
      </c>
      <c r="Z15" s="192">
        <f>'P&amp;L Monthly'!Z16</f>
        <v>0</v>
      </c>
      <c r="AA15" s="192">
        <f>'P&amp;L Monthly'!AA16</f>
        <v>0</v>
      </c>
      <c r="AB15" s="192">
        <f>'P&amp;L Monthly'!AB16</f>
        <v>0</v>
      </c>
      <c r="AC15" s="192">
        <f>'P&amp;L Monthly'!AC16</f>
        <v>0</v>
      </c>
      <c r="AD15" s="192">
        <f>'P&amp;L Monthly'!AD16</f>
        <v>0</v>
      </c>
      <c r="AE15" s="192">
        <f>'P&amp;L Monthly'!AE16</f>
        <v>0</v>
      </c>
      <c r="AF15" s="209">
        <f t="shared" si="4"/>
        <v>0</v>
      </c>
      <c r="AG15" s="26"/>
      <c r="AH15" s="191">
        <f>'P&amp;L Monthly'!AH16</f>
        <v>0</v>
      </c>
      <c r="AI15" s="192">
        <f>'P&amp;L Monthly'!AI16</f>
        <v>0</v>
      </c>
      <c r="AJ15" s="192">
        <f>'P&amp;L Monthly'!AJ16</f>
        <v>0</v>
      </c>
      <c r="AK15" s="192">
        <f>'P&amp;L Monthly'!AK16</f>
        <v>0</v>
      </c>
      <c r="AL15" s="192">
        <f>'P&amp;L Monthly'!AL16</f>
        <v>0</v>
      </c>
      <c r="AM15" s="192">
        <f>'P&amp;L Monthly'!AM16</f>
        <v>0</v>
      </c>
      <c r="AN15" s="192">
        <f>'P&amp;L Monthly'!AN16</f>
        <v>0</v>
      </c>
      <c r="AO15" s="192">
        <f>'P&amp;L Monthly'!AO16</f>
        <v>0</v>
      </c>
      <c r="AP15" s="192">
        <f>'P&amp;L Monthly'!AP16</f>
        <v>0</v>
      </c>
      <c r="AQ15" s="192">
        <f>'P&amp;L Monthly'!AQ16</f>
        <v>0</v>
      </c>
      <c r="AR15" s="192">
        <f>'P&amp;L Monthly'!AR16</f>
        <v>0</v>
      </c>
      <c r="AS15" s="192">
        <f>'P&amp;L Monthly'!AS16</f>
        <v>0</v>
      </c>
      <c r="AT15" s="209">
        <f t="shared" si="5"/>
        <v>0</v>
      </c>
      <c r="AU15" s="42"/>
      <c r="AV15" s="42"/>
      <c r="AW15" s="42"/>
      <c r="AX15" s="42"/>
      <c r="AY15" s="42"/>
      <c r="AZ15" s="42"/>
      <c r="BA15" s="42"/>
    </row>
    <row r="16" spans="1:53" ht="15" customHeight="1" x14ac:dyDescent="0.2">
      <c r="A16" s="1006" t="s">
        <v>358</v>
      </c>
      <c r="B16" s="26"/>
      <c r="C16" s="183"/>
      <c r="D16" s="50">
        <f>'P&amp;L Monthly'!D17</f>
        <v>0</v>
      </c>
      <c r="E16" s="50"/>
      <c r="F16" s="191"/>
      <c r="G16" s="192">
        <f>'P&amp;L Monthly'!G17</f>
        <v>0</v>
      </c>
      <c r="H16" s="192">
        <f>'P&amp;L Monthly'!H17</f>
        <v>0</v>
      </c>
      <c r="I16" s="192">
        <f>'P&amp;L Monthly'!I17</f>
        <v>0</v>
      </c>
      <c r="J16" s="192">
        <f>'P&amp;L Monthly'!J17</f>
        <v>0</v>
      </c>
      <c r="K16" s="192">
        <f>'P&amp;L Monthly'!K17</f>
        <v>0</v>
      </c>
      <c r="L16" s="192">
        <f>'P&amp;L Monthly'!L17</f>
        <v>0</v>
      </c>
      <c r="M16" s="192">
        <f>'P&amp;L Monthly'!M17</f>
        <v>0</v>
      </c>
      <c r="N16" s="192">
        <f>'P&amp;L Monthly'!N17</f>
        <v>0</v>
      </c>
      <c r="O16" s="192">
        <f>'P&amp;L Monthly'!O17</f>
        <v>0</v>
      </c>
      <c r="P16" s="192">
        <f>'P&amp;L Monthly'!P17</f>
        <v>0</v>
      </c>
      <c r="Q16" s="192">
        <f>'P&amp;L Monthly'!Q17</f>
        <v>0</v>
      </c>
      <c r="R16" s="209">
        <f t="shared" si="9"/>
        <v>0</v>
      </c>
      <c r="S16" s="26"/>
      <c r="T16" s="191">
        <f>'P&amp;L Monthly'!Q17</f>
        <v>0</v>
      </c>
      <c r="U16" s="192">
        <f>'P&amp;L Monthly'!T17</f>
        <v>0</v>
      </c>
      <c r="V16" s="192">
        <f>'P&amp;L Monthly'!U17</f>
        <v>0</v>
      </c>
      <c r="W16" s="192">
        <f>'P&amp;L Monthly'!V17</f>
        <v>0</v>
      </c>
      <c r="X16" s="192">
        <f>'P&amp;L Monthly'!W17</f>
        <v>0</v>
      </c>
      <c r="Y16" s="192">
        <f>'P&amp;L Monthly'!X17</f>
        <v>0</v>
      </c>
      <c r="Z16" s="192">
        <f>'P&amp;L Monthly'!Y17</f>
        <v>0</v>
      </c>
      <c r="AA16" s="192">
        <f>'P&amp;L Monthly'!Z17</f>
        <v>0</v>
      </c>
      <c r="AB16" s="192">
        <f>'P&amp;L Monthly'!AA17</f>
        <v>0</v>
      </c>
      <c r="AC16" s="192">
        <f>'P&amp;L Monthly'!AB17</f>
        <v>0</v>
      </c>
      <c r="AD16" s="192">
        <f>'P&amp;L Monthly'!AC17</f>
        <v>0</v>
      </c>
      <c r="AE16" s="192">
        <f>'P&amp;L Monthly'!AD17</f>
        <v>0</v>
      </c>
      <c r="AF16" s="209">
        <f t="shared" si="4"/>
        <v>0</v>
      </c>
      <c r="AG16" s="26"/>
      <c r="AH16" s="191">
        <f>'P&amp;L Monthly'!AE17</f>
        <v>0</v>
      </c>
      <c r="AI16" s="192">
        <f>'P&amp;L Monthly'!AH17</f>
        <v>0</v>
      </c>
      <c r="AJ16" s="192">
        <f>'P&amp;L Monthly'!AI17</f>
        <v>0</v>
      </c>
      <c r="AK16" s="192">
        <f>'P&amp;L Monthly'!AJ17</f>
        <v>0</v>
      </c>
      <c r="AL16" s="192">
        <f>'P&amp;L Monthly'!AK17</f>
        <v>0</v>
      </c>
      <c r="AM16" s="192">
        <f>'P&amp;L Monthly'!AL17</f>
        <v>0</v>
      </c>
      <c r="AN16" s="192">
        <f>'P&amp;L Monthly'!AM17</f>
        <v>0</v>
      </c>
      <c r="AO16" s="192">
        <f>'P&amp;L Monthly'!AN17</f>
        <v>0</v>
      </c>
      <c r="AP16" s="192">
        <f>'P&amp;L Monthly'!AO17</f>
        <v>0</v>
      </c>
      <c r="AQ16" s="192">
        <f>'P&amp;L Monthly'!AP17</f>
        <v>0</v>
      </c>
      <c r="AR16" s="192">
        <f>'P&amp;L Monthly'!AQ17</f>
        <v>0</v>
      </c>
      <c r="AS16" s="192">
        <f>'P&amp;L Monthly'!AR17</f>
        <v>0</v>
      </c>
      <c r="AT16" s="209">
        <f t="shared" si="5"/>
        <v>0</v>
      </c>
      <c r="AU16" s="42"/>
      <c r="AV16" s="42"/>
      <c r="AW16" s="42"/>
      <c r="AX16" s="42"/>
      <c r="AY16" s="42"/>
      <c r="AZ16" s="42"/>
      <c r="BA16" s="42"/>
    </row>
    <row r="17" spans="1:53" ht="15" customHeight="1" thickBot="1" x14ac:dyDescent="0.25">
      <c r="A17" s="1008" t="s">
        <v>5</v>
      </c>
      <c r="B17" s="26"/>
      <c r="C17" s="183"/>
      <c r="D17" s="50">
        <f>'P&amp;L Monthly'!D18</f>
        <v>0</v>
      </c>
      <c r="E17" s="50"/>
      <c r="F17" s="191">
        <f>IF(AND(F69=0,F68&gt;=0),ROUND('Input - Overheads'!$U$10/12*MAX(1,LeaseFreq),0),0)</f>
        <v>0</v>
      </c>
      <c r="G17" s="192">
        <f>IF(AND(G69=0,G68&gt;=0),ROUND('Input - Overheads'!$U$10/12*MAX(1,LeaseFreq),0),0)</f>
        <v>0</v>
      </c>
      <c r="H17" s="192">
        <f>IF(AND(H69=0,H68&gt;=0),ROUND('Input - Overheads'!$U$10/12*MAX(1,LeaseFreq),0),0)</f>
        <v>0</v>
      </c>
      <c r="I17" s="192">
        <f>IF(AND(I69=0,I68&gt;=0),ROUND('Input - Overheads'!$U$10/12*MAX(1,LeaseFreq),0),0)</f>
        <v>0</v>
      </c>
      <c r="J17" s="192">
        <f>IF(AND(J69=0,J68&gt;=0),ROUND('Input - Overheads'!$U$10/12*MAX(1,LeaseFreq),0),0)</f>
        <v>0</v>
      </c>
      <c r="K17" s="192">
        <f>IF(AND(K69=0,K68&gt;=0),ROUND('Input - Overheads'!$U$10/12*MAX(1,LeaseFreq),0),0)</f>
        <v>0</v>
      </c>
      <c r="L17" s="192">
        <f>IF(AND(L69=0,L68&gt;=0),ROUND('Input - Overheads'!$U$10/12*MAX(1,LeaseFreq),0),0)</f>
        <v>0</v>
      </c>
      <c r="M17" s="192">
        <f>IF(AND(M69=0,M68&gt;=0),ROUND('Input - Overheads'!$U$10/12*MAX(1,LeaseFreq),0),0)</f>
        <v>0</v>
      </c>
      <c r="N17" s="192">
        <f>IF(AND(N69=0,N68&gt;=0),ROUND('Input - Overheads'!$U$10/12*MAX(1,LeaseFreq),0),0)</f>
        <v>0</v>
      </c>
      <c r="O17" s="192">
        <f>IF(AND(O69=0,O68&gt;=0),ROUND('Input - Overheads'!$U$10/12*MAX(1,LeaseFreq),0),0)</f>
        <v>0</v>
      </c>
      <c r="P17" s="192">
        <f>IF(AND(P69=0,P68&gt;=0),ROUND('Input - Overheads'!$U$10/12*MAX(1,LeaseFreq),0),0)</f>
        <v>0</v>
      </c>
      <c r="Q17" s="192">
        <f>IF(AND(Q69=0,Q68&gt;=0),ROUND('Input - Overheads'!$U$10/12*MAX(1,LeaseFreq),0),0)</f>
        <v>0</v>
      </c>
      <c r="R17" s="209">
        <f t="shared" si="9"/>
        <v>0</v>
      </c>
      <c r="S17" s="26"/>
      <c r="T17" s="191">
        <f>IF(AND(T69=0,T68&gt;=0),ROUND('Input - Overheads'!$V$10/12*MAX(1,LeaseFreq),0),0)</f>
        <v>0</v>
      </c>
      <c r="U17" s="192">
        <f>IF(AND(U69=0,U68&gt;=0),ROUND('Input - Overheads'!$V$10/12*MAX(1,LeaseFreq),0),0)</f>
        <v>0</v>
      </c>
      <c r="V17" s="192">
        <f>IF(AND(V69=0,V68&gt;=0),ROUND('Input - Overheads'!$V$10/12*MAX(1,LeaseFreq),0),0)</f>
        <v>0</v>
      </c>
      <c r="W17" s="192">
        <f>IF(AND(W69=0,W68&gt;=0),ROUND('Input - Overheads'!$V$10/12*MAX(1,LeaseFreq),0),0)</f>
        <v>0</v>
      </c>
      <c r="X17" s="192">
        <f>IF(AND(X69=0,X68&gt;=0),ROUND('Input - Overheads'!$V$10/12*MAX(1,LeaseFreq),0),0)</f>
        <v>0</v>
      </c>
      <c r="Y17" s="192">
        <f>IF(AND(Y69=0,Y68&gt;=0),ROUND('Input - Overheads'!$V$10/12*MAX(1,LeaseFreq),0),0)</f>
        <v>0</v>
      </c>
      <c r="Z17" s="192">
        <f>IF(AND(Z69=0,Z68&gt;=0),ROUND('Input - Overheads'!$V$10/12*MAX(1,LeaseFreq),0),0)</f>
        <v>0</v>
      </c>
      <c r="AA17" s="192">
        <f>IF(AND(AA69=0,AA68&gt;=0),ROUND('Input - Overheads'!$V$10/12*MAX(1,LeaseFreq),0),0)</f>
        <v>0</v>
      </c>
      <c r="AB17" s="192">
        <f>IF(AND(AB69=0,AB68&gt;=0),ROUND('Input - Overheads'!$V$10/12*MAX(1,LeaseFreq),0),0)</f>
        <v>0</v>
      </c>
      <c r="AC17" s="192">
        <f>IF(AND(AC69=0,AC68&gt;=0),ROUND('Input - Overheads'!$V$10/12*MAX(1,LeaseFreq),0),0)</f>
        <v>0</v>
      </c>
      <c r="AD17" s="192">
        <f>IF(AND(AD69=0,AD68&gt;=0),ROUND('Input - Overheads'!$V$10/12*MAX(1,LeaseFreq),0),0)</f>
        <v>0</v>
      </c>
      <c r="AE17" s="192">
        <f>AF17-SUM(T17:AD17)</f>
        <v>0</v>
      </c>
      <c r="AF17" s="209">
        <f>IF(OR('Input - Overheads'!$E$10=0,'Input - Overheads'!$E$10&lt;T$46),'Input - Overheads'!$V$10,SUM(T17:AE17))</f>
        <v>0</v>
      </c>
      <c r="AG17" s="26"/>
      <c r="AH17" s="191">
        <f>IF(AND(AH69=0,AH68&gt;=0),ROUND('Input - Overheads'!$W$10/12*MAX(1,LeaseFreq),0),0)</f>
        <v>0</v>
      </c>
      <c r="AI17" s="192">
        <f>IF(AND(AI69=0,AI68&gt;=0),ROUND('Input - Overheads'!$W$10/12*MAX(1,LeaseFreq),0),0)</f>
        <v>0</v>
      </c>
      <c r="AJ17" s="192">
        <f>IF(AND(AJ69=0,AJ68&gt;=0),ROUND('Input - Overheads'!$W$10/12*MAX(1,LeaseFreq),0),0)</f>
        <v>0</v>
      </c>
      <c r="AK17" s="192">
        <f>IF(AND(AK69=0,AK68&gt;=0),ROUND('Input - Overheads'!$W$10/12*MAX(1,LeaseFreq),0),0)</f>
        <v>0</v>
      </c>
      <c r="AL17" s="192">
        <f>IF(AND(AL69=0,AL68&gt;=0),ROUND('Input - Overheads'!$W$10/12*MAX(1,LeaseFreq),0),0)</f>
        <v>0</v>
      </c>
      <c r="AM17" s="192">
        <f>IF(AND(AM69=0,AM68&gt;=0),ROUND('Input - Overheads'!$W$10/12*MAX(1,LeaseFreq),0),0)</f>
        <v>0</v>
      </c>
      <c r="AN17" s="192">
        <f>IF(AND(AN69=0,AN68&gt;=0),ROUND('Input - Overheads'!$W$10/12*MAX(1,LeaseFreq),0),0)</f>
        <v>0</v>
      </c>
      <c r="AO17" s="192">
        <f>IF(AND(AO69=0,AO68&gt;=0),ROUND('Input - Overheads'!$W$10/12*MAX(1,LeaseFreq),0),0)</f>
        <v>0</v>
      </c>
      <c r="AP17" s="192">
        <f>IF(AND(AP69=0,AP68&gt;=0),ROUND('Input - Overheads'!$W$10/12*MAX(1,LeaseFreq),0),0)</f>
        <v>0</v>
      </c>
      <c r="AQ17" s="192">
        <f>IF(AND(AQ69=0,AQ68&gt;=0),ROUND('Input - Overheads'!$W$10/12*MAX(1,LeaseFreq),0),0)</f>
        <v>0</v>
      </c>
      <c r="AR17" s="192">
        <f>IF(AND(AR69=0,AR68&gt;=0),ROUND('Input - Overheads'!$W$10/12*MAX(1,LeaseFreq),0),0)</f>
        <v>0</v>
      </c>
      <c r="AS17" s="192">
        <f>AT17-SUM(AH17:AR17)</f>
        <v>0</v>
      </c>
      <c r="AT17" s="209">
        <f>IF(OR('Input - Overheads'!$E$10=0,'Input - Overheads'!$E$10&lt;AH$46),'Input - Overheads'!$W$10,SUM(AH17:AS17))</f>
        <v>0</v>
      </c>
      <c r="AU17" s="42"/>
      <c r="AV17" s="42"/>
      <c r="AW17" s="42"/>
      <c r="AX17" s="42"/>
      <c r="AY17" s="42"/>
      <c r="AZ17" s="42"/>
      <c r="BA17" s="42"/>
    </row>
    <row r="18" spans="1:53" ht="15" customHeight="1" x14ac:dyDescent="0.2">
      <c r="A18" s="987"/>
      <c r="B18" s="26"/>
      <c r="C18" s="183"/>
      <c r="D18" s="50">
        <f>'P&amp;L Monthly'!D19</f>
        <v>0</v>
      </c>
      <c r="E18" s="50"/>
      <c r="F18" s="191">
        <f>'P&amp;L Monthly'!F19</f>
        <v>0</v>
      </c>
      <c r="G18" s="192">
        <f>'P&amp;L Monthly'!G19</f>
        <v>0</v>
      </c>
      <c r="H18" s="192">
        <f>'P&amp;L Monthly'!H19</f>
        <v>0</v>
      </c>
      <c r="I18" s="192">
        <f>'P&amp;L Monthly'!I19</f>
        <v>0</v>
      </c>
      <c r="J18" s="192">
        <f>'P&amp;L Monthly'!J19</f>
        <v>0</v>
      </c>
      <c r="K18" s="192">
        <f>'P&amp;L Monthly'!K19</f>
        <v>0</v>
      </c>
      <c r="L18" s="192">
        <f>'P&amp;L Monthly'!L19</f>
        <v>0</v>
      </c>
      <c r="M18" s="192">
        <f>'P&amp;L Monthly'!M19</f>
        <v>0</v>
      </c>
      <c r="N18" s="192">
        <f>'P&amp;L Monthly'!N19</f>
        <v>0</v>
      </c>
      <c r="O18" s="192">
        <f>'P&amp;L Monthly'!O19</f>
        <v>0</v>
      </c>
      <c r="P18" s="192">
        <f>'P&amp;L Monthly'!P19</f>
        <v>0</v>
      </c>
      <c r="Q18" s="192">
        <f>'P&amp;L Monthly'!Q19</f>
        <v>0</v>
      </c>
      <c r="R18" s="209">
        <f t="shared" si="9"/>
        <v>0</v>
      </c>
      <c r="S18" s="26"/>
      <c r="T18" s="191">
        <f>'P&amp;L Monthly'!T19</f>
        <v>0</v>
      </c>
      <c r="U18" s="192">
        <f>'P&amp;L Monthly'!U19</f>
        <v>0</v>
      </c>
      <c r="V18" s="192">
        <f>'P&amp;L Monthly'!V19</f>
        <v>0</v>
      </c>
      <c r="W18" s="192">
        <f>'P&amp;L Monthly'!W19</f>
        <v>0</v>
      </c>
      <c r="X18" s="192">
        <f>'P&amp;L Monthly'!X19</f>
        <v>0</v>
      </c>
      <c r="Y18" s="192">
        <f>'P&amp;L Monthly'!Y19</f>
        <v>0</v>
      </c>
      <c r="Z18" s="192">
        <f>'P&amp;L Monthly'!Z19</f>
        <v>0</v>
      </c>
      <c r="AA18" s="192">
        <f>'P&amp;L Monthly'!AA19</f>
        <v>0</v>
      </c>
      <c r="AB18" s="192">
        <f>'P&amp;L Monthly'!AB19</f>
        <v>0</v>
      </c>
      <c r="AC18" s="192">
        <f>'P&amp;L Monthly'!AC19</f>
        <v>0</v>
      </c>
      <c r="AD18" s="192">
        <f>'P&amp;L Monthly'!AD19</f>
        <v>0</v>
      </c>
      <c r="AE18" s="192">
        <f>'P&amp;L Monthly'!AE19</f>
        <v>0</v>
      </c>
      <c r="AF18" s="209">
        <f t="shared" si="4"/>
        <v>0</v>
      </c>
      <c r="AG18" s="26"/>
      <c r="AH18" s="191">
        <f>'P&amp;L Monthly'!AH19</f>
        <v>0</v>
      </c>
      <c r="AI18" s="192">
        <f>'P&amp;L Monthly'!AI19</f>
        <v>0</v>
      </c>
      <c r="AJ18" s="192">
        <f>'P&amp;L Monthly'!AJ19</f>
        <v>0</v>
      </c>
      <c r="AK18" s="192">
        <f>'P&amp;L Monthly'!AK19</f>
        <v>0</v>
      </c>
      <c r="AL18" s="192">
        <f>'P&amp;L Monthly'!AL19</f>
        <v>0</v>
      </c>
      <c r="AM18" s="192">
        <f>'P&amp;L Monthly'!AM19</f>
        <v>0</v>
      </c>
      <c r="AN18" s="192">
        <f>'P&amp;L Monthly'!AN19</f>
        <v>0</v>
      </c>
      <c r="AO18" s="192">
        <f>'P&amp;L Monthly'!AO19</f>
        <v>0</v>
      </c>
      <c r="AP18" s="192">
        <f>'P&amp;L Monthly'!AP19</f>
        <v>0</v>
      </c>
      <c r="AQ18" s="192">
        <f>'P&amp;L Monthly'!AQ19</f>
        <v>0</v>
      </c>
      <c r="AR18" s="192">
        <f>'P&amp;L Monthly'!AR19</f>
        <v>0</v>
      </c>
      <c r="AS18" s="192">
        <f>'P&amp;L Monthly'!AS19</f>
        <v>0</v>
      </c>
      <c r="AT18" s="209">
        <f>SUM(AH18:AS18)</f>
        <v>0</v>
      </c>
      <c r="AU18" s="42"/>
      <c r="AV18" s="42"/>
      <c r="AW18" s="42"/>
      <c r="AX18" s="42"/>
      <c r="AY18" s="42"/>
      <c r="AZ18" s="42"/>
      <c r="BA18" s="42"/>
    </row>
    <row r="19" spans="1:53" ht="15" customHeight="1" x14ac:dyDescent="0.2">
      <c r="A19" s="987"/>
      <c r="B19" s="26"/>
      <c r="C19" s="183"/>
      <c r="D19" s="50">
        <f>'P&amp;L Monthly'!D20</f>
        <v>0</v>
      </c>
      <c r="E19" s="50"/>
      <c r="F19" s="191">
        <f>IF(AND(F65=0,F64&gt;=0,F66=0),ROUND('Input - Overheads'!$U$12/12*MAX(1,RentFreq),0),0)</f>
        <v>0</v>
      </c>
      <c r="G19" s="192">
        <f>IF(AND(G65=0,G64&gt;=0,G66=0),ROUND('Input - Overheads'!$U$12/12*MAX(1,RentFreq),0),0)</f>
        <v>0</v>
      </c>
      <c r="H19" s="192">
        <f>IF(AND(H65=0,H64&gt;=0,H66=0),ROUND('Input - Overheads'!$U$12/12*MAX(1,RentFreq),0),0)</f>
        <v>0</v>
      </c>
      <c r="I19" s="192">
        <f>IF(AND(I65=0,I64&gt;=0,I66=0),ROUND('Input - Overheads'!$U$12/12*MAX(1,RentFreq),0),0)</f>
        <v>0</v>
      </c>
      <c r="J19" s="192">
        <f>IF(AND(J65=0,J64&gt;=0,J66=0),ROUND('Input - Overheads'!$U$12/12*MAX(1,RentFreq),0),0)</f>
        <v>0</v>
      </c>
      <c r="K19" s="192">
        <f>IF(AND(K65=0,K64&gt;=0,K66=0),ROUND('Input - Overheads'!$U$12/12*MAX(1,RentFreq),0),0)</f>
        <v>0</v>
      </c>
      <c r="L19" s="192">
        <f>IF(AND(L65=0,L64&gt;=0,L66=0),ROUND('Input - Overheads'!$U$12/12*MAX(1,RentFreq),0),0)</f>
        <v>0</v>
      </c>
      <c r="M19" s="192">
        <f>IF(AND(M65=0,M64&gt;=0,M66=0),ROUND('Input - Overheads'!$U$12/12*MAX(1,RentFreq),0),0)</f>
        <v>0</v>
      </c>
      <c r="N19" s="192">
        <f>IF(AND(N65=0,N64&gt;=0,N66=0),ROUND('Input - Overheads'!$U$12/12*MAX(1,RentFreq),0),0)</f>
        <v>0</v>
      </c>
      <c r="O19" s="192">
        <f>IF(AND(O65=0,O64&gt;=0,O66=0),ROUND('Input - Overheads'!$U$12/12*MAX(1,RentFreq),0),0)</f>
        <v>0</v>
      </c>
      <c r="P19" s="192">
        <f>IF(AND(P65=0,P64&gt;=0,P66=0),ROUND('Input - Overheads'!$U$12/12*MAX(1,RentFreq),0),0)</f>
        <v>0</v>
      </c>
      <c r="Q19" s="192">
        <f>IF(AND(Q65=0,Q64&gt;=0,Q66=0),ROUND('Input - Overheads'!$U$12/12*MAX(1,RentFreq),0),0)</f>
        <v>0</v>
      </c>
      <c r="R19" s="209">
        <f>IF('Input - Overheads'!$E$12=0,'Input - Overheads'!$U$13,SUM(F19:Q19))</f>
        <v>0</v>
      </c>
      <c r="S19" s="26"/>
      <c r="T19" s="191">
        <f>IF(AND(T65=0,T64&gt;=0,T66=0),ROUND('Input - Overheads'!$V$12/12*MAX(1,RentFreq),0),0)</f>
        <v>0</v>
      </c>
      <c r="U19" s="192">
        <f>IF(AND(U65=0,U64&gt;=0,U66=0),ROUND('Input - Overheads'!$V$12/12*MAX(1,RentFreq),0),0)</f>
        <v>0</v>
      </c>
      <c r="V19" s="192">
        <f>IF(AND(V65=0,V64&gt;=0,V66=0),ROUND('Input - Overheads'!$V$12/12*MAX(1,RentFreq),0),0)</f>
        <v>0</v>
      </c>
      <c r="W19" s="192">
        <f>IF(AND(W65=0,W64&gt;=0,W66=0),ROUND('Input - Overheads'!$V$12/12*MAX(1,RentFreq),0),0)</f>
        <v>0</v>
      </c>
      <c r="X19" s="192">
        <f>IF(AND(X65=0,X64&gt;=0,X66=0),ROUND('Input - Overheads'!$V$12/12*MAX(1,RentFreq),0),0)</f>
        <v>0</v>
      </c>
      <c r="Y19" s="192">
        <f>IF(AND(Y65=0,Y64&gt;=0,Y66=0),ROUND('Input - Overheads'!$V$12/12*MAX(1,RentFreq),0),0)</f>
        <v>0</v>
      </c>
      <c r="Z19" s="192">
        <f>IF(AND(Z65=0,Z64&gt;=0,Z66=0),ROUND('Input - Overheads'!$V$12/12*MAX(1,RentFreq),0),0)</f>
        <v>0</v>
      </c>
      <c r="AA19" s="192">
        <f>IF(AND(AA65=0,AA64&gt;=0,AA66=0),ROUND('Input - Overheads'!$V$12/12*MAX(1,RentFreq),0),0)</f>
        <v>0</v>
      </c>
      <c r="AB19" s="192">
        <f>IF(AND(AB65=0,AB64&gt;=0,AB66=0),ROUND('Input - Overheads'!$V$12/12*MAX(1,RentFreq),0),0)</f>
        <v>0</v>
      </c>
      <c r="AC19" s="192">
        <f>IF(AND(AC65=0,AC64&gt;=0,AC66=0),ROUND('Input - Overheads'!$V$12/12*MAX(1,RentFreq),0),0)</f>
        <v>0</v>
      </c>
      <c r="AD19" s="192">
        <f>IF(AND(AD65=0,AD64&gt;=0,AD66=0),ROUND('Input - Overheads'!$V$12/12*MAX(1,RentFreq),0),0)</f>
        <v>0</v>
      </c>
      <c r="AE19" s="192">
        <f>IF(AND(AE65=0,AE64&gt;=0,AE66=0),ROUND('Input - Overheads'!$V$12/12*MAX(1,RentFreq),0),0)</f>
        <v>0</v>
      </c>
      <c r="AF19" s="209">
        <f>IF(OR('Input - Overheads'!$E$12=0,'Input - Overheads'!$E$12&lt;T$46),'Input - Overheads'!$V$12,SUM(T19:AE19))</f>
        <v>0</v>
      </c>
      <c r="AG19" s="26"/>
      <c r="AH19" s="191">
        <f>IF(AND(AH65=0,AH64&gt;=0,AH66=0),ROUND('Input - Overheads'!$W$12/12*MAX(1,RentFreq),0),0)</f>
        <v>0</v>
      </c>
      <c r="AI19" s="192">
        <f>IF(AND(AI65=0,AI64&gt;=0,AI66=0),ROUND('Input - Overheads'!$W$12/12*MAX(1,RentFreq),0),0)</f>
        <v>0</v>
      </c>
      <c r="AJ19" s="192">
        <f>IF(AND(AJ65=0,AJ64&gt;=0,AJ66=0),ROUND('Input - Overheads'!$W$12/12*MAX(1,RentFreq),0),0)</f>
        <v>0</v>
      </c>
      <c r="AK19" s="192">
        <f>IF(AND(AK65=0,AK64&gt;=0,AK66=0),ROUND('Input - Overheads'!$W$12/12*MAX(1,RentFreq),0),0)</f>
        <v>0</v>
      </c>
      <c r="AL19" s="192">
        <f>IF(AND(AL65=0,AL64&gt;=0,AL66=0),ROUND('Input - Overheads'!$W$12/12*MAX(1,RentFreq),0),0)</f>
        <v>0</v>
      </c>
      <c r="AM19" s="192">
        <f>IF(AND(AM65=0,AM64&gt;=0,AM66=0),ROUND('Input - Overheads'!$W$12/12*MAX(1,RentFreq),0),0)</f>
        <v>0</v>
      </c>
      <c r="AN19" s="192">
        <f>IF(AND(AN65=0,AN64&gt;=0,AN66=0),ROUND('Input - Overheads'!$W$12/12*MAX(1,RentFreq),0),0)</f>
        <v>0</v>
      </c>
      <c r="AO19" s="192">
        <f>IF(AND(AO65=0,AO64&gt;=0,AO66=0),ROUND('Input - Overheads'!$W$12/12*MAX(1,RentFreq),0),0)</f>
        <v>0</v>
      </c>
      <c r="AP19" s="192">
        <f>IF(AND(AP65=0,AP64&gt;=0,AP66=0),ROUND('Input - Overheads'!$W$12/12*MAX(1,RentFreq),0),0)</f>
        <v>0</v>
      </c>
      <c r="AQ19" s="192">
        <f>IF(AND(AQ65=0,AQ64&gt;=0,AQ66=0),ROUND('Input - Overheads'!$W$12/12*MAX(1,RentFreq),0),0)</f>
        <v>0</v>
      </c>
      <c r="AR19" s="192">
        <f>IF(AND(AR65=0,AR64&gt;=0,AR66=0),ROUND('Input - Overheads'!$W$12/12*MAX(1,RentFreq),0),0)</f>
        <v>0</v>
      </c>
      <c r="AS19" s="192">
        <f>IF(AND(AS65=0,AS64&gt;=0,AS66=0),ROUND('Input - Overheads'!$W$12/12*MAX(1,RentFreq),0),0)</f>
        <v>0</v>
      </c>
      <c r="AT19" s="209">
        <f>IF(OR('Input - Overheads'!$E$12=0,'Input - Overheads'!$E$12&lt;AH$46),'Input - Overheads'!$W$12,SUM(AH19:AS19))</f>
        <v>0</v>
      </c>
      <c r="AU19" s="42"/>
      <c r="AV19" s="42"/>
      <c r="AW19" s="42"/>
      <c r="AX19" s="42"/>
      <c r="AY19" s="42"/>
      <c r="AZ19" s="42"/>
      <c r="BA19" s="42"/>
    </row>
    <row r="20" spans="1:53" ht="15" customHeight="1" x14ac:dyDescent="0.2">
      <c r="A20" s="987"/>
      <c r="B20" s="26"/>
      <c r="C20" s="183"/>
      <c r="D20" s="50">
        <f>'P&amp;L Monthly'!D21</f>
        <v>0</v>
      </c>
      <c r="E20" s="50"/>
      <c r="F20" s="191">
        <f>IF('Input - Overheads'!$U$13=0,0,IF(F$46&lt;'Input - Overheads'!$E$13,0,IF(OR(F$46='Input - Overheads'!$E$13,MOD(F$46-'Input - Overheads'!$E$13,MIN(1,'Input - Overheads'!$D$13))=0),ROUND('Input - Overheads'!$U$13/12*MIN(1,'Input - Overheads'!$D$13),0),0)))</f>
        <v>0</v>
      </c>
      <c r="G20" s="192">
        <f>IF('Input - Overheads'!$U$13=0,0,IF(G$46&lt;'Input - Overheads'!$E$13,0,IF(OR(G$46='Input - Overheads'!$E$13,MOD(G$46-'Input - Overheads'!$E$13,MIN(1,'Input - Overheads'!$D$13))=0),ROUND('Input - Overheads'!$U$13/12*MIN(1,'Input - Overheads'!$D$13),0),0)))</f>
        <v>0</v>
      </c>
      <c r="H20" s="192">
        <f>IF('Input - Overheads'!$U$13=0,0,IF(H$46&lt;'Input - Overheads'!$E$13,0,IF(OR(H$46='Input - Overheads'!$E$13,MOD(H$46-'Input - Overheads'!$E$13,MIN(1,'Input - Overheads'!$D$13))=0),ROUND('Input - Overheads'!$U$13/12*MIN(1,'Input - Overheads'!$D$13),0),0)))</f>
        <v>0</v>
      </c>
      <c r="I20" s="192">
        <f>IF('Input - Overheads'!$U$13=0,0,IF(I$46&lt;'Input - Overheads'!$E$13,0,IF(OR(I$46='Input - Overheads'!$E$13,MOD(I$46-'Input - Overheads'!$E$13,MIN(1,'Input - Overheads'!$D$13))=0),ROUND('Input - Overheads'!$U$13/12*MIN(1,'Input - Overheads'!$D$13),0),0)))</f>
        <v>0</v>
      </c>
      <c r="J20" s="192">
        <f>IF('Input - Overheads'!$U$13=0,0,IF(J$46&lt;'Input - Overheads'!$E$13,0,IF(OR(J$46='Input - Overheads'!$E$13,MOD(J$46-'Input - Overheads'!$E$13,MIN(1,'Input - Overheads'!$D$13))=0),ROUND('Input - Overheads'!$U$13/12*MIN(1,'Input - Overheads'!$D$13),0),0)))</f>
        <v>0</v>
      </c>
      <c r="K20" s="192">
        <f>IF('Input - Overheads'!$U$13=0,0,IF(K$46&lt;'Input - Overheads'!$E$13,0,IF(OR(K$46='Input - Overheads'!$E$13,MOD(K$46-'Input - Overheads'!$E$13,MIN(1,'Input - Overheads'!$D$13))=0),ROUND('Input - Overheads'!$U$13/12*MIN(1,'Input - Overheads'!$D$13),0),0)))</f>
        <v>0</v>
      </c>
      <c r="L20" s="192">
        <f>IF('Input - Overheads'!$U$13=0,0,IF(L$46&lt;'Input - Overheads'!$E$13,0,IF(OR(L$46='Input - Overheads'!$E$13,MOD(L$46-'Input - Overheads'!$E$13,MIN(1,'Input - Overheads'!$D$13))=0),ROUND('Input - Overheads'!$U$13/12*MIN(1,'Input - Overheads'!$D$13),0),0)))</f>
        <v>0</v>
      </c>
      <c r="M20" s="192">
        <f>IF('Input - Overheads'!$U$13=0,0,IF(M$46&lt;'Input - Overheads'!$E$13,0,IF(OR(M$46='Input - Overheads'!$E$13,MOD(M$46-'Input - Overheads'!$E$13,MIN(1,'Input - Overheads'!$D$13))=0),ROUND('Input - Overheads'!$U$13/12*MIN(1,'Input - Overheads'!$D$13),0),0)))</f>
        <v>0</v>
      </c>
      <c r="N20" s="192">
        <f>IF('Input - Overheads'!$U$13=0,0,IF(N$46&lt;'Input - Overheads'!$E$13,0,IF(OR(N$46='Input - Overheads'!$E$13,MOD(N$46-'Input - Overheads'!$E$13,MIN(1,'Input - Overheads'!$D$13))=0),ROUND('Input - Overheads'!$U$13/12*MIN(1,'Input - Overheads'!$D$13),0),0)))</f>
        <v>0</v>
      </c>
      <c r="O20" s="192">
        <f>IF('Input - Overheads'!$U$13=0,0,IF(O$46&lt;'Input - Overheads'!$E$13,0,IF(OR(O$46='Input - Overheads'!$E$13,MOD(O$46-'Input - Overheads'!$E$13,MIN(1,'Input - Overheads'!$D$13))=0),ROUND('Input - Overheads'!$U$13/12*MIN(1,'Input - Overheads'!$D$13),0),0)))</f>
        <v>0</v>
      </c>
      <c r="P20" s="192">
        <f>IF('Input - Overheads'!$U$13=0,0,IF(P$46&lt;'Input - Overheads'!$E$13,0,IF(OR(P$46='Input - Overheads'!$E$13,MOD(P$46-'Input - Overheads'!$E$13,MIN(1,'Input - Overheads'!$D$13))=0),ROUND('Input - Overheads'!$U$13/12*MIN(1,'Input - Overheads'!$D$13),0),0)))</f>
        <v>0</v>
      </c>
      <c r="Q20" s="192">
        <f>IF('Input - Overheads'!$E$13=0,'Cash Flow Monthly'!R20-SUM('Cash Flow Monthly'!F20:P20),IF(Q$46&lt;'Input - Overheads'!$E$13,0,IF(OR(Q$46='Input - Overheads'!$E$13,MOD(Q$46-'Input - Overheads'!$E$13,MIN(1,'Input - Overheads'!$D$13))=0),ROUND('Input - Overheads'!$U$13/12*MIN(1,'Input - Overheads'!$D$13),0),0)))</f>
        <v>0</v>
      </c>
      <c r="R20" s="209">
        <f>IF('Input - Overheads'!$E$13=0,'Input - Overheads'!$U$13,SUM(F20:Q20))</f>
        <v>0</v>
      </c>
      <c r="S20" s="26"/>
      <c r="T20" s="191">
        <f>IF('Input - Overheads'!$V$13=0,0,IF(T$46&lt;'Input - Overheads'!$E$13,0,IF(OR(T$46='Input - Overheads'!$E$13,MOD(T$46-'Input - Overheads'!$E$13,MIN(1,'Input - Overheads'!$D$13))=0),ROUND('Input - Overheads'!$U$13/12*MIN(1,'Input - Overheads'!$D$13),0),0)))</f>
        <v>0</v>
      </c>
      <c r="U20" s="192">
        <f>IF('Input - Overheads'!$V$13=0,0,IF(U$46&lt;'Input - Overheads'!$E$13,0,IF(OR(U$46='Input - Overheads'!$E$13,MOD(U$46-'Input - Overheads'!$E$13,MIN(1,'Input - Overheads'!$D$13))=0),ROUND('Input - Overheads'!$U$13/12*MIN(1,'Input - Overheads'!$D$13),0),0)))</f>
        <v>0</v>
      </c>
      <c r="V20" s="192">
        <f>IF('Input - Overheads'!$V$13=0,0,IF(V$46&lt;'Input - Overheads'!$E$13,0,IF(OR(V$46='Input - Overheads'!$E$13,MOD(V$46-'Input - Overheads'!$E$13,MIN(1,'Input - Overheads'!$D$13))=0),ROUND('Input - Overheads'!$U$13/12*MIN(1,'Input - Overheads'!$D$13),0),0)))</f>
        <v>0</v>
      </c>
      <c r="W20" s="192">
        <f>IF('Input - Overheads'!$V$13=0,0,IF(W$46&lt;'Input - Overheads'!$E$13,0,IF(OR(W$46='Input - Overheads'!$E$13,MOD(W$46-'Input - Overheads'!$E$13,MIN(1,'Input - Overheads'!$D$13))=0),ROUND('Input - Overheads'!$U$13/12*MIN(1,'Input - Overheads'!$D$13),0),0)))</f>
        <v>0</v>
      </c>
      <c r="X20" s="192">
        <f>IF('Input - Overheads'!$V$13=0,0,IF(X$46&lt;'Input - Overheads'!$E$13,0,IF(OR(X$46='Input - Overheads'!$E$13,MOD(X$46-'Input - Overheads'!$E$13,MIN(1,'Input - Overheads'!$D$13))=0),ROUND('Input - Overheads'!$U$13/12*MIN(1,'Input - Overheads'!$D$13),0),0)))</f>
        <v>0</v>
      </c>
      <c r="Y20" s="192">
        <f>IF('Input - Overheads'!$V$13=0,0,IF(Y$46&lt;'Input - Overheads'!$E$13,0,IF(OR(Y$46='Input - Overheads'!$E$13,MOD(Y$46-'Input - Overheads'!$E$13,MIN(1,'Input - Overheads'!$D$13))=0),ROUND('Input - Overheads'!$U$13/12*MIN(1,'Input - Overheads'!$D$13),0),0)))</f>
        <v>0</v>
      </c>
      <c r="Z20" s="192">
        <f>IF('Input - Overheads'!$V$13=0,0,IF(Z$46&lt;'Input - Overheads'!$E$13,0,IF(OR(Z$46='Input - Overheads'!$E$13,MOD(Z$46-'Input - Overheads'!$E$13,MIN(1,'Input - Overheads'!$D$13))=0),ROUND('Input - Overheads'!$U$13/12*MIN(1,'Input - Overheads'!$D$13),0),0)))</f>
        <v>0</v>
      </c>
      <c r="AA20" s="192">
        <f>IF('Input - Overheads'!$V$13=0,0,IF(AA$46&lt;'Input - Overheads'!$E$13,0,IF(OR(AA$46='Input - Overheads'!$E$13,MOD(AA$46-'Input - Overheads'!$E$13,MIN(1,'Input - Overheads'!$D$13))=0),ROUND('Input - Overheads'!$U$13/12*MIN(1,'Input - Overheads'!$D$13),0),0)))</f>
        <v>0</v>
      </c>
      <c r="AB20" s="192">
        <f>IF('Input - Overheads'!$V$13=0,0,IF(AB$46&lt;'Input - Overheads'!$E$13,0,IF(OR(AB$46='Input - Overheads'!$E$13,MOD(AB$46-'Input - Overheads'!$E$13,MIN(1,'Input - Overheads'!$D$13))=0),ROUND('Input - Overheads'!$U$13/12*MIN(1,'Input - Overheads'!$D$13),0),0)))</f>
        <v>0</v>
      </c>
      <c r="AC20" s="192">
        <f>IF('Input - Overheads'!$V$13=0,0,IF(AC$46&lt;'Input - Overheads'!$E$13,0,IF(OR(AC$46='Input - Overheads'!$E$13,MOD(AC$46-'Input - Overheads'!$E$13,MIN(1,'Input - Overheads'!$D$13))=0),ROUND('Input - Overheads'!$U$13/12*MIN(1,'Input - Overheads'!$D$13),0),0)))</f>
        <v>0</v>
      </c>
      <c r="AD20" s="192">
        <f>IF('Input - Overheads'!$V$13=0,0,IF(AD$46&lt;'Input - Overheads'!$E$13,0,IF(OR(AD$46='Input - Overheads'!$E$13,MOD(AD$46-'Input - Overheads'!$E$13,MIN(1,'Input - Overheads'!$D$13))=0),ROUND('Input - Overheads'!$U$13/12*MIN(1,'Input - Overheads'!$D$13),0),0)))</f>
        <v>0</v>
      </c>
      <c r="AE20" s="193">
        <f>IF(OR('Input - Overheads'!$V$13=0,'Input - Overheads'!$E$13&lt;T$46),AF20-SUM(T20:AD20),IF(AE$46&lt;'Input - Overheads'!$E$13,0,IF(OR(AE$46='Input - Overheads'!$E$13,MOD(AE$46-'Input - Overheads'!$E$13,MIN(1,'Input - Overheads'!$D$13))=0),ROUND('Input - Overheads'!$V$13/12*MIN(1,'Input - Overheads'!$D$13),0),0)))</f>
        <v>0</v>
      </c>
      <c r="AF20" s="209">
        <f>IF(OR('Input - Overheads'!$E$13=0,'Input - Overheads'!$E$13&lt;T$46),'Input - Overheads'!$V$13,SUM(T20:AE20))</f>
        <v>0</v>
      </c>
      <c r="AG20" s="26"/>
      <c r="AH20" s="191">
        <f>IF(AH$46&lt;'Input - Overheads'!$E$13,0,IF(OR(AH$46='Input - Overheads'!$E$13,MOD(AH$46-'Input - Overheads'!$E$13,MIN(1,'Input - Overheads'!$D$13))=0),ROUND('Input - Overheads'!$W$13/12*MIN(1,'Input - Overheads'!$D$13),0),0))</f>
        <v>0</v>
      </c>
      <c r="AI20" s="192">
        <f>IF(AI$46&lt;'Input - Overheads'!$E$13,0,IF(OR(AI$46='Input - Overheads'!$E$13,MOD(AI$46-'Input - Overheads'!$E$13,MIN(1,'Input - Overheads'!$D$13))=0),ROUND('Input - Overheads'!$W$13/12*MIN(1,'Input - Overheads'!$D$13),0),0))</f>
        <v>0</v>
      </c>
      <c r="AJ20" s="192">
        <f>IF(AJ$46&lt;'Input - Overheads'!$E$13,0,IF(OR(AJ$46='Input - Overheads'!$E$13,MOD(AJ$46-'Input - Overheads'!$E$13,MIN(1,'Input - Overheads'!$D$13))=0),ROUND('Input - Overheads'!$W$13/12*MIN(1,'Input - Overheads'!$D$13),0),0))</f>
        <v>0</v>
      </c>
      <c r="AK20" s="192">
        <f>IF(AK$46&lt;'Input - Overheads'!$E$13,0,IF(OR(AK$46='Input - Overheads'!$E$13,MOD(AK$46-'Input - Overheads'!$E$13,MIN(1,'Input - Overheads'!$D$13))=0),ROUND('Input - Overheads'!$W$13/12*MIN(1,'Input - Overheads'!$D$13),0),0))</f>
        <v>0</v>
      </c>
      <c r="AL20" s="192">
        <f>IF(AL$46&lt;'Input - Overheads'!$E$13,0,IF(OR(AL$46='Input - Overheads'!$E$13,MOD(AL$46-'Input - Overheads'!$E$13,MIN(1,'Input - Overheads'!$D$13))=0),ROUND('Input - Overheads'!$W$13/12*MIN(1,'Input - Overheads'!$D$13),0),0))</f>
        <v>0</v>
      </c>
      <c r="AM20" s="192">
        <f>IF(AM$46&lt;'Input - Overheads'!$E$13,0,IF(OR(AM$46='Input - Overheads'!$E$13,MOD(AM$46-'Input - Overheads'!$E$13,MIN(1,'Input - Overheads'!$D$13))=0),ROUND('Input - Overheads'!$W$13/12*MIN(1,'Input - Overheads'!$D$13),0),0))</f>
        <v>0</v>
      </c>
      <c r="AN20" s="192">
        <f>IF(AN$46&lt;'Input - Overheads'!$E$13,0,IF(OR(AN$46='Input - Overheads'!$E$13,MOD(AN$46-'Input - Overheads'!$E$13,MIN(1,'Input - Overheads'!$D$13))=0),ROUND('Input - Overheads'!$W$13/12*MIN(1,'Input - Overheads'!$D$13),0),0))</f>
        <v>0</v>
      </c>
      <c r="AO20" s="192">
        <f>IF(AO$46&lt;'Input - Overheads'!$E$13,0,IF(OR(AO$46='Input - Overheads'!$E$13,MOD(AO$46-'Input - Overheads'!$E$13,MIN(1,'Input - Overheads'!$D$13))=0),ROUND('Input - Overheads'!$W$13/12*MIN(1,'Input - Overheads'!$D$13),0),0))</f>
        <v>0</v>
      </c>
      <c r="AP20" s="192">
        <f>IF(AP$46&lt;'Input - Overheads'!$E$13,0,IF(OR(AP$46='Input - Overheads'!$E$13,MOD(AP$46-'Input - Overheads'!$E$13,MIN(1,'Input - Overheads'!$D$13))=0),ROUND('Input - Overheads'!$W$13/12*MIN(1,'Input - Overheads'!$D$13),0),0))</f>
        <v>0</v>
      </c>
      <c r="AQ20" s="192">
        <f>IF(AQ$46&lt;'Input - Overheads'!$E$13,0,IF(OR(AQ$46='Input - Overheads'!$E$13,MOD(AQ$46-'Input - Overheads'!$E$13,MIN(1,'Input - Overheads'!$D$13))=0),ROUND('Input - Overheads'!$W$13/12*MIN(1,'Input - Overheads'!$D$13),0),0))</f>
        <v>0</v>
      </c>
      <c r="AR20" s="192">
        <f>IF(AR$46&lt;'Input - Overheads'!$E$13,0,IF(OR(AR$46='Input - Overheads'!$E$13,MOD(AR$46-'Input - Overheads'!$E$13,MIN(1,'Input - Overheads'!$D$13))=0),ROUND('Input - Overheads'!$W$13/12*MIN(1,'Input - Overheads'!$D$13),0),0))</f>
        <v>0</v>
      </c>
      <c r="AS20" s="192">
        <f>IF(OR('Input - Overheads'!$E$13=0,'Input - Overheads'!$E$13&lt;AH$46),AT20-SUM(AH20:AR20),IF(AS$46&lt;'Input - Overheads'!$E$13,0,IF(OR(AS$46='Input - Overheads'!$E$13,MOD(AS$46-'Input - Overheads'!$E$13,MIN(1,'Input - Overheads'!$D$13))=0),ROUND('Input - Overheads'!$W$13/12*MIN(1,'Input - Overheads'!$D$13),0),0)))</f>
        <v>0</v>
      </c>
      <c r="AT20" s="209">
        <f>IF(OR('Input - Overheads'!$E$13=0,'Input - Overheads'!$E$13&lt;AH$46),'Input - Overheads'!$W$13,SUM(AH20:AS20))</f>
        <v>0</v>
      </c>
      <c r="AU20" s="42"/>
      <c r="AV20" s="42"/>
      <c r="AW20" s="42"/>
      <c r="AX20" s="42"/>
      <c r="AY20" s="42"/>
      <c r="AZ20" s="42"/>
      <c r="BA20" s="42"/>
    </row>
    <row r="21" spans="1:53" ht="15" customHeight="1" x14ac:dyDescent="0.2">
      <c r="A21" s="986"/>
      <c r="B21" s="26"/>
      <c r="C21" s="183"/>
      <c r="D21" s="50">
        <f>'P&amp;L Monthly'!D22</f>
        <v>0</v>
      </c>
      <c r="E21" s="50"/>
      <c r="F21" s="191">
        <f>IF(PropertyRates=0,ROUND('P&amp;L Monthly'!$R22/12,0),IF(OR(F47=2,F47=3),0,ROUND('P&amp;L Monthly'!$R22/PropertyRates,0)))</f>
        <v>0</v>
      </c>
      <c r="G21" s="192">
        <f>IF(PropertyRates=0,ROUND('P&amp;L Monthly'!$R22/12,0),IF(OR(G47=2,G47=3),0,ROUND('P&amp;L Monthly'!$R22/PropertyRates,0)))</f>
        <v>0</v>
      </c>
      <c r="H21" s="192">
        <f>IF(PropertyRates=0,ROUND('P&amp;L Monthly'!$R22/12,0),IF(OR(H47=2,H47=3),0,ROUND('P&amp;L Monthly'!$R22/PropertyRates,0)))</f>
        <v>0</v>
      </c>
      <c r="I21" s="192">
        <f>IF(PropertyRates=0,ROUND('P&amp;L Monthly'!$R22/12,0),IF(OR(I47=2,I47=3),0,ROUND('P&amp;L Monthly'!$R22/PropertyRates,0)))</f>
        <v>0</v>
      </c>
      <c r="J21" s="192">
        <f>IF(PropertyRates=0,ROUND('P&amp;L Monthly'!$R22/12,0),IF(OR(J47=2,J47=3),0,ROUND('P&amp;L Monthly'!$R22/PropertyRates,0)))</f>
        <v>0</v>
      </c>
      <c r="K21" s="192">
        <f>IF(PropertyRates=0,ROUND('P&amp;L Monthly'!$R22/12,0),IF(OR(K47=2,K47=3),0,ROUND('P&amp;L Monthly'!$R22/PropertyRates,0)))</f>
        <v>0</v>
      </c>
      <c r="L21" s="192">
        <f>IF(PropertyRates=0,ROUND('P&amp;L Monthly'!$R22/12,0),IF(OR(L47=2,L47=3),0,ROUND('P&amp;L Monthly'!$R22/PropertyRates,0)))</f>
        <v>0</v>
      </c>
      <c r="M21" s="192">
        <f>IF(PropertyRates=0,ROUND('P&amp;L Monthly'!$R22/12,0),IF(OR(M47=2,M47=3),0,ROUND('P&amp;L Monthly'!$R22/PropertyRates,0)))</f>
        <v>0</v>
      </c>
      <c r="N21" s="192">
        <f>IF(PropertyRates=0,ROUND('P&amp;L Monthly'!$R22/12,0),IF(OR(N47=2,N47=3),0,ROUND('P&amp;L Monthly'!$R22/PropertyRates,0)))</f>
        <v>0</v>
      </c>
      <c r="O21" s="192">
        <f>IF(PropertyRates=0,ROUND('P&amp;L Monthly'!$R22/12,0),IF(OR(O47=2,O47=3),0,ROUND('P&amp;L Monthly'!$R22/PropertyRates,0)))</f>
        <v>0</v>
      </c>
      <c r="P21" s="192">
        <f>IF(PropertyRates=0,ROUND('P&amp;L Monthly'!$R22/12,0),IF(OR(P47=2,P47=3),0,ROUND('P&amp;L Monthly'!$R22/PropertyRates,0)))</f>
        <v>0</v>
      </c>
      <c r="Q21" s="192">
        <f>MIN('P&amp;L Monthly'!$R22-SUM(F21:P21),IF(PropertyRates=0,ROUND('P&amp;L Monthly'!$R22/12,0),IF(OR(Q47=2,Q47=3),0,ROUND('P&amp;L Monthly'!$R22/PropertyRates,0))))</f>
        <v>0</v>
      </c>
      <c r="R21" s="209">
        <f>SUM(F21:Q21)</f>
        <v>0</v>
      </c>
      <c r="S21" s="26"/>
      <c r="T21" s="191">
        <f>IF(PropertyRates=0,ROUND('P&amp;L Monthly'!$AF22/12,0),IF(OR(T47=2,T47=3),0,ROUND('P&amp;L Monthly'!$AF22/PropertyRates,0)))</f>
        <v>0</v>
      </c>
      <c r="U21" s="192">
        <f>IF(PropertyRates=0,ROUND('P&amp;L Monthly'!$AF22/12,0),IF(OR(U47=2,U47=3),0,ROUND('P&amp;L Monthly'!$AF22/PropertyRates,0)))</f>
        <v>0</v>
      </c>
      <c r="V21" s="192">
        <f>IF(PropertyRates=0,ROUND('P&amp;L Monthly'!$AF22/12,0),IF(OR(V47=2,V47=3),0,ROUND('P&amp;L Monthly'!$AF22/PropertyRates,0)))</f>
        <v>0</v>
      </c>
      <c r="W21" s="192">
        <f>IF(PropertyRates=0,ROUND('P&amp;L Monthly'!$AF22/12,0),IF(OR(W47=2,W47=3),0,ROUND('P&amp;L Monthly'!$AF22/PropertyRates,0)))</f>
        <v>0</v>
      </c>
      <c r="X21" s="192">
        <f>IF(PropertyRates=0,ROUND('P&amp;L Monthly'!$AF22/12,0),IF(OR(X47=2,X47=3),0,ROUND('P&amp;L Monthly'!$AF22/PropertyRates,0)))</f>
        <v>0</v>
      </c>
      <c r="Y21" s="192">
        <f>IF(PropertyRates=0,ROUND('P&amp;L Monthly'!$AF22/12,0),IF(OR(Y47=2,Y47=3),0,ROUND('P&amp;L Monthly'!$AF22/PropertyRates,0)))</f>
        <v>0</v>
      </c>
      <c r="Z21" s="192">
        <f>IF(PropertyRates=0,ROUND('P&amp;L Monthly'!$AF22/12,0),IF(OR(Z47=2,Z47=3),0,ROUND('P&amp;L Monthly'!$AF22/PropertyRates,0)))</f>
        <v>0</v>
      </c>
      <c r="AA21" s="192">
        <f>IF(PropertyRates=0,ROUND('P&amp;L Monthly'!$AF22/12,0),IF(OR(AA47=2,AA47=3),0,ROUND('P&amp;L Monthly'!$AF22/PropertyRates,0)))</f>
        <v>0</v>
      </c>
      <c r="AB21" s="192">
        <f>IF(PropertyRates=0,ROUND('P&amp;L Monthly'!$AF22/12,0),IF(OR(AB47=2,AB47=3),0,ROUND('P&amp;L Monthly'!$AF22/PropertyRates,0)))</f>
        <v>0</v>
      </c>
      <c r="AC21" s="192">
        <f>IF(PropertyRates=0,ROUND('P&amp;L Monthly'!$AF22/12,0),IF(OR(AC47=2,AC47=3),0,ROUND('P&amp;L Monthly'!$AF22/PropertyRates,0)))</f>
        <v>0</v>
      </c>
      <c r="AD21" s="192">
        <f>IF(PropertyRates=0,ROUND('P&amp;L Monthly'!$AF22/12,0),IF(OR(AD47=2,AD47=3),0,ROUND('P&amp;L Monthly'!$AF22/PropertyRates,0)))</f>
        <v>0</v>
      </c>
      <c r="AE21" s="192">
        <f>MIN('P&amp;L Monthly'!$AF22-SUM(T21:AD21),IF(PropertyRates=0,ROUND('P&amp;L Monthly'!$AF22/12,0),IF(OR(AE47=2,AE47=3),0,ROUND('P&amp;L Monthly'!$AF22/PropertyRates,0))))</f>
        <v>0</v>
      </c>
      <c r="AF21" s="209">
        <f>SUM(T21:AE21)</f>
        <v>0</v>
      </c>
      <c r="AG21" s="26"/>
      <c r="AH21" s="191">
        <f>IF(PropertyRates=0,ROUND('P&amp;L Monthly'!$AT22/12,0),IF(OR(AH47=2,AH47=3),0,ROUND('P&amp;L Monthly'!$AT22/PropertyRates,0)))</f>
        <v>0</v>
      </c>
      <c r="AI21" s="192">
        <f>IF(PropertyRates=0,ROUND('P&amp;L Monthly'!$AT22/12,0),IF(OR(AI47=2,AI47=3),0,ROUND('P&amp;L Monthly'!$AT22/PropertyRates,0)))</f>
        <v>0</v>
      </c>
      <c r="AJ21" s="192">
        <f>IF(PropertyRates=0,ROUND('P&amp;L Monthly'!$AT22/12,0),IF(OR(AJ47=2,AJ47=3),0,ROUND('P&amp;L Monthly'!$AT22/PropertyRates,0)))</f>
        <v>0</v>
      </c>
      <c r="AK21" s="192">
        <f>IF(PropertyRates=0,ROUND('P&amp;L Monthly'!$AT22/12,0),IF(OR(AK47=2,AK47=3),0,ROUND('P&amp;L Monthly'!$AT22/PropertyRates,0)))</f>
        <v>0</v>
      </c>
      <c r="AL21" s="192">
        <f>IF(PropertyRates=0,ROUND('P&amp;L Monthly'!$AT22/12,0),IF(OR(AL47=2,AL47=3),0,ROUND('P&amp;L Monthly'!$AT22/PropertyRates,0)))</f>
        <v>0</v>
      </c>
      <c r="AM21" s="192">
        <f>IF(PropertyRates=0,ROUND('P&amp;L Monthly'!$AT22/12,0),IF(OR(AM47=2,AM47=3),0,ROUND('P&amp;L Monthly'!$AT22/PropertyRates,0)))</f>
        <v>0</v>
      </c>
      <c r="AN21" s="192">
        <f>IF(PropertyRates=0,ROUND('P&amp;L Monthly'!$AT22/12,0),IF(OR(AN47=2,AN47=3),0,ROUND('P&amp;L Monthly'!$AT22/PropertyRates,0)))</f>
        <v>0</v>
      </c>
      <c r="AO21" s="192">
        <f>IF(PropertyRates=0,ROUND('P&amp;L Monthly'!$AT22/12,0),IF(OR(AO47=2,AO47=3),0,ROUND('P&amp;L Monthly'!$AT22/PropertyRates,0)))</f>
        <v>0</v>
      </c>
      <c r="AP21" s="192">
        <f>IF(PropertyRates=0,ROUND('P&amp;L Monthly'!$AT22/12,0),IF(OR(AP47=2,AP47=3),0,ROUND('P&amp;L Monthly'!$AT22/PropertyRates,0)))</f>
        <v>0</v>
      </c>
      <c r="AQ21" s="192">
        <f>IF(PropertyRates=0,ROUND('P&amp;L Monthly'!$AT22/12,0),IF(OR(AQ47=2,AQ47=3),0,ROUND('P&amp;L Monthly'!$AT22/PropertyRates,0)))</f>
        <v>0</v>
      </c>
      <c r="AR21" s="192">
        <f>IF(PropertyRates=0,ROUND('P&amp;L Monthly'!$AT22/12,0),IF(OR(AR47=2,AR47=3),0,ROUND('P&amp;L Monthly'!$AT22/PropertyRates,0)))</f>
        <v>0</v>
      </c>
      <c r="AS21" s="192">
        <f>MIN('P&amp;L Monthly'!$AT22-SUM(AH21:AR21),IF(PropertyRates=0,ROUND('P&amp;L Monthly'!$AT22/12,0),IF(OR(AS47=2,AS47=3),0,ROUND('P&amp;L Monthly'!$AT22/PropertyRates,0))))</f>
        <v>0</v>
      </c>
      <c r="AT21" s="209">
        <f t="shared" ref="AT21:AT32" si="10">SUM(AH21:AS21)</f>
        <v>0</v>
      </c>
      <c r="AU21" s="42"/>
      <c r="AV21" s="42"/>
      <c r="AW21" s="42"/>
      <c r="AX21" s="42"/>
      <c r="AY21" s="42"/>
      <c r="AZ21" s="42"/>
      <c r="BA21" s="42"/>
    </row>
    <row r="22" spans="1:53" ht="15" customHeight="1" x14ac:dyDescent="0.2">
      <c r="A22" s="986"/>
      <c r="B22" s="26"/>
      <c r="C22" s="183"/>
      <c r="D22" s="50">
        <f>'P&amp;L Monthly'!D23</f>
        <v>0</v>
      </c>
      <c r="E22" s="50"/>
      <c r="F22" s="191">
        <f>'P&amp;L Monthly'!F23</f>
        <v>0</v>
      </c>
      <c r="G22" s="192">
        <f>'P&amp;L Monthly'!G23</f>
        <v>0</v>
      </c>
      <c r="H22" s="192">
        <f>'P&amp;L Monthly'!H23</f>
        <v>0</v>
      </c>
      <c r="I22" s="192">
        <f>'P&amp;L Monthly'!I23</f>
        <v>0</v>
      </c>
      <c r="J22" s="192">
        <f>'P&amp;L Monthly'!J23</f>
        <v>0</v>
      </c>
      <c r="K22" s="192">
        <f>'P&amp;L Monthly'!K23</f>
        <v>0</v>
      </c>
      <c r="L22" s="192">
        <f>'P&amp;L Monthly'!L23</f>
        <v>0</v>
      </c>
      <c r="M22" s="192">
        <f>'P&amp;L Monthly'!M23</f>
        <v>0</v>
      </c>
      <c r="N22" s="192">
        <f>'P&amp;L Monthly'!N23</f>
        <v>0</v>
      </c>
      <c r="O22" s="192">
        <f>'P&amp;L Monthly'!O23</f>
        <v>0</v>
      </c>
      <c r="P22" s="192">
        <f>'P&amp;L Monthly'!P23</f>
        <v>0</v>
      </c>
      <c r="Q22" s="192">
        <f>'P&amp;L Monthly'!Q23</f>
        <v>0</v>
      </c>
      <c r="R22" s="209">
        <f t="shared" si="9"/>
        <v>0</v>
      </c>
      <c r="S22" s="26"/>
      <c r="T22" s="191">
        <f>'P&amp;L Monthly'!T23</f>
        <v>0</v>
      </c>
      <c r="U22" s="192">
        <f>'P&amp;L Monthly'!U23</f>
        <v>0</v>
      </c>
      <c r="V22" s="192">
        <f>'P&amp;L Monthly'!V23</f>
        <v>0</v>
      </c>
      <c r="W22" s="192">
        <f>'P&amp;L Monthly'!W23</f>
        <v>0</v>
      </c>
      <c r="X22" s="192">
        <f>'P&amp;L Monthly'!X23</f>
        <v>0</v>
      </c>
      <c r="Y22" s="192">
        <f>'P&amp;L Monthly'!Y23</f>
        <v>0</v>
      </c>
      <c r="Z22" s="192">
        <f>'P&amp;L Monthly'!Z23</f>
        <v>0</v>
      </c>
      <c r="AA22" s="192">
        <f>'P&amp;L Monthly'!AA23</f>
        <v>0</v>
      </c>
      <c r="AB22" s="192">
        <f>'P&amp;L Monthly'!AB23</f>
        <v>0</v>
      </c>
      <c r="AC22" s="192">
        <f>'P&amp;L Monthly'!AC23</f>
        <v>0</v>
      </c>
      <c r="AD22" s="192">
        <f>'P&amp;L Monthly'!AD23</f>
        <v>0</v>
      </c>
      <c r="AE22" s="192">
        <f>'P&amp;L Monthly'!AE23</f>
        <v>0</v>
      </c>
      <c r="AF22" s="209">
        <f>SUM(T22:AE22)</f>
        <v>0</v>
      </c>
      <c r="AG22" s="26"/>
      <c r="AH22" s="191">
        <f>'P&amp;L Monthly'!AH23</f>
        <v>0</v>
      </c>
      <c r="AI22" s="192">
        <f>'P&amp;L Monthly'!AI23</f>
        <v>0</v>
      </c>
      <c r="AJ22" s="192">
        <f>'P&amp;L Monthly'!AJ23</f>
        <v>0</v>
      </c>
      <c r="AK22" s="192">
        <f>'P&amp;L Monthly'!AK23</f>
        <v>0</v>
      </c>
      <c r="AL22" s="192">
        <f>'P&amp;L Monthly'!AL23</f>
        <v>0</v>
      </c>
      <c r="AM22" s="192">
        <f>'P&amp;L Monthly'!AM23</f>
        <v>0</v>
      </c>
      <c r="AN22" s="192">
        <f>'P&amp;L Monthly'!AN23</f>
        <v>0</v>
      </c>
      <c r="AO22" s="192">
        <f>'P&amp;L Monthly'!AO23</f>
        <v>0</v>
      </c>
      <c r="AP22" s="192">
        <f>'P&amp;L Monthly'!AP23</f>
        <v>0</v>
      </c>
      <c r="AQ22" s="192">
        <f>'P&amp;L Monthly'!AQ23</f>
        <v>0</v>
      </c>
      <c r="AR22" s="192">
        <f>'P&amp;L Monthly'!AR23</f>
        <v>0</v>
      </c>
      <c r="AS22" s="192">
        <f>'P&amp;L Monthly'!AS23</f>
        <v>0</v>
      </c>
      <c r="AT22" s="209">
        <f t="shared" si="10"/>
        <v>0</v>
      </c>
      <c r="AU22" s="42"/>
      <c r="AV22" s="42"/>
      <c r="AW22" s="42"/>
      <c r="AX22" s="42"/>
      <c r="AY22" s="42"/>
      <c r="AZ22" s="42"/>
      <c r="BA22" s="42"/>
    </row>
    <row r="23" spans="1:53" ht="15" customHeight="1" x14ac:dyDescent="0.2">
      <c r="A23" s="986"/>
      <c r="B23" s="26"/>
      <c r="C23" s="183"/>
      <c r="D23" s="50">
        <f>'P&amp;L Monthly'!D24</f>
        <v>0</v>
      </c>
      <c r="E23" s="50"/>
      <c r="F23" s="191">
        <f>'P&amp;L Monthly'!F24</f>
        <v>0</v>
      </c>
      <c r="G23" s="192">
        <f>'P&amp;L Monthly'!G24</f>
        <v>0</v>
      </c>
      <c r="H23" s="192">
        <f>'P&amp;L Monthly'!H24</f>
        <v>0</v>
      </c>
      <c r="I23" s="192">
        <f>'P&amp;L Monthly'!I24</f>
        <v>0</v>
      </c>
      <c r="J23" s="192">
        <f>'P&amp;L Monthly'!J24</f>
        <v>0</v>
      </c>
      <c r="K23" s="192">
        <f>'P&amp;L Monthly'!K24</f>
        <v>0</v>
      </c>
      <c r="L23" s="192">
        <f>'P&amp;L Monthly'!L24</f>
        <v>0</v>
      </c>
      <c r="M23" s="192">
        <f>'P&amp;L Monthly'!M24</f>
        <v>0</v>
      </c>
      <c r="N23" s="192">
        <f>'P&amp;L Monthly'!N24</f>
        <v>0</v>
      </c>
      <c r="O23" s="192">
        <f>'P&amp;L Monthly'!O24</f>
        <v>0</v>
      </c>
      <c r="P23" s="192">
        <f>'P&amp;L Monthly'!P24</f>
        <v>0</v>
      </c>
      <c r="Q23" s="192">
        <f>'P&amp;L Monthly'!Q24</f>
        <v>0</v>
      </c>
      <c r="R23" s="209">
        <f t="shared" si="9"/>
        <v>0</v>
      </c>
      <c r="S23" s="26"/>
      <c r="T23" s="191">
        <f>'P&amp;L Monthly'!T24</f>
        <v>0</v>
      </c>
      <c r="U23" s="192">
        <f>'P&amp;L Monthly'!U24</f>
        <v>0</v>
      </c>
      <c r="V23" s="192">
        <f>'P&amp;L Monthly'!V24</f>
        <v>0</v>
      </c>
      <c r="W23" s="192">
        <f>'P&amp;L Monthly'!W24</f>
        <v>0</v>
      </c>
      <c r="X23" s="192">
        <f>'P&amp;L Monthly'!X24</f>
        <v>0</v>
      </c>
      <c r="Y23" s="192">
        <f>'P&amp;L Monthly'!Y24</f>
        <v>0</v>
      </c>
      <c r="Z23" s="192">
        <f>'P&amp;L Monthly'!Z24</f>
        <v>0</v>
      </c>
      <c r="AA23" s="192">
        <f>'P&amp;L Monthly'!AA24</f>
        <v>0</v>
      </c>
      <c r="AB23" s="192">
        <f>'P&amp;L Monthly'!AB24</f>
        <v>0</v>
      </c>
      <c r="AC23" s="192">
        <f>'P&amp;L Monthly'!AC24</f>
        <v>0</v>
      </c>
      <c r="AD23" s="192">
        <f>'P&amp;L Monthly'!AD24</f>
        <v>0</v>
      </c>
      <c r="AE23" s="192">
        <f>'P&amp;L Monthly'!AE24</f>
        <v>0</v>
      </c>
      <c r="AF23" s="209">
        <f t="shared" si="4"/>
        <v>0</v>
      </c>
      <c r="AG23" s="26"/>
      <c r="AH23" s="191">
        <f>'P&amp;L Monthly'!AH24</f>
        <v>0</v>
      </c>
      <c r="AI23" s="192">
        <f>'P&amp;L Monthly'!AI24</f>
        <v>0</v>
      </c>
      <c r="AJ23" s="192">
        <f>'P&amp;L Monthly'!AJ24</f>
        <v>0</v>
      </c>
      <c r="AK23" s="192">
        <f>'P&amp;L Monthly'!AK24</f>
        <v>0</v>
      </c>
      <c r="AL23" s="192">
        <f>'P&amp;L Monthly'!AL24</f>
        <v>0</v>
      </c>
      <c r="AM23" s="192">
        <f>'P&amp;L Monthly'!AM24</f>
        <v>0</v>
      </c>
      <c r="AN23" s="192">
        <f>'P&amp;L Monthly'!AN24</f>
        <v>0</v>
      </c>
      <c r="AO23" s="192">
        <f>'P&amp;L Monthly'!AO24</f>
        <v>0</v>
      </c>
      <c r="AP23" s="192">
        <f>'P&amp;L Monthly'!AP24</f>
        <v>0</v>
      </c>
      <c r="AQ23" s="192">
        <f>'P&amp;L Monthly'!AQ24</f>
        <v>0</v>
      </c>
      <c r="AR23" s="192">
        <f>'P&amp;L Monthly'!AR24</f>
        <v>0</v>
      </c>
      <c r="AS23" s="192">
        <f>'P&amp;L Monthly'!AS24</f>
        <v>0</v>
      </c>
      <c r="AT23" s="209">
        <f t="shared" si="10"/>
        <v>0</v>
      </c>
      <c r="AU23" s="42"/>
      <c r="AV23" s="42"/>
      <c r="AW23" s="42"/>
      <c r="AX23" s="42"/>
      <c r="AY23" s="42"/>
      <c r="AZ23" s="42"/>
      <c r="BA23" s="42"/>
    </row>
    <row r="24" spans="1:53" ht="15" customHeight="1" x14ac:dyDescent="0.2">
      <c r="A24" s="986"/>
      <c r="B24" s="26"/>
      <c r="C24" s="183"/>
      <c r="D24" s="50">
        <f>'P&amp;L Monthly'!D25</f>
        <v>0</v>
      </c>
      <c r="E24" s="50"/>
      <c r="F24" s="191">
        <f>'P&amp;L Monthly'!F25</f>
        <v>0</v>
      </c>
      <c r="G24" s="192">
        <f>'P&amp;L Monthly'!G25</f>
        <v>0</v>
      </c>
      <c r="H24" s="192">
        <f>'P&amp;L Monthly'!H25</f>
        <v>0</v>
      </c>
      <c r="I24" s="192">
        <f>'P&amp;L Monthly'!I25</f>
        <v>0</v>
      </c>
      <c r="J24" s="192">
        <f>'P&amp;L Monthly'!J25</f>
        <v>0</v>
      </c>
      <c r="K24" s="192">
        <f>'P&amp;L Monthly'!K25</f>
        <v>0</v>
      </c>
      <c r="L24" s="192">
        <f>'P&amp;L Monthly'!L25</f>
        <v>0</v>
      </c>
      <c r="M24" s="192">
        <f>'P&amp;L Monthly'!M25</f>
        <v>0</v>
      </c>
      <c r="N24" s="192">
        <f>'P&amp;L Monthly'!N25</f>
        <v>0</v>
      </c>
      <c r="O24" s="192">
        <f>'P&amp;L Monthly'!O25</f>
        <v>0</v>
      </c>
      <c r="P24" s="192">
        <f>'P&amp;L Monthly'!P25</f>
        <v>0</v>
      </c>
      <c r="Q24" s="192">
        <f>'P&amp;L Monthly'!Q25</f>
        <v>0</v>
      </c>
      <c r="R24" s="209">
        <f t="shared" si="9"/>
        <v>0</v>
      </c>
      <c r="S24" s="26"/>
      <c r="T24" s="191">
        <f>'P&amp;L Monthly'!T25</f>
        <v>0</v>
      </c>
      <c r="U24" s="192">
        <f>'P&amp;L Monthly'!U25</f>
        <v>0</v>
      </c>
      <c r="V24" s="192">
        <f>'P&amp;L Monthly'!V25</f>
        <v>0</v>
      </c>
      <c r="W24" s="192">
        <f>'P&amp;L Monthly'!W25</f>
        <v>0</v>
      </c>
      <c r="X24" s="192">
        <f>'P&amp;L Monthly'!X25</f>
        <v>0</v>
      </c>
      <c r="Y24" s="192">
        <f>'P&amp;L Monthly'!Y25</f>
        <v>0</v>
      </c>
      <c r="Z24" s="192">
        <f>'P&amp;L Monthly'!Z25</f>
        <v>0</v>
      </c>
      <c r="AA24" s="192">
        <f>'P&amp;L Monthly'!AA25</f>
        <v>0</v>
      </c>
      <c r="AB24" s="192">
        <f>'P&amp;L Monthly'!AB25</f>
        <v>0</v>
      </c>
      <c r="AC24" s="192">
        <f>'P&amp;L Monthly'!AC25</f>
        <v>0</v>
      </c>
      <c r="AD24" s="192">
        <f>'P&amp;L Monthly'!AD25</f>
        <v>0</v>
      </c>
      <c r="AE24" s="192">
        <f>'P&amp;L Monthly'!AE25</f>
        <v>0</v>
      </c>
      <c r="AF24" s="209">
        <f t="shared" si="4"/>
        <v>0</v>
      </c>
      <c r="AG24" s="26"/>
      <c r="AH24" s="191">
        <f>'P&amp;L Monthly'!AH25</f>
        <v>0</v>
      </c>
      <c r="AI24" s="192">
        <f>'P&amp;L Monthly'!AI25</f>
        <v>0</v>
      </c>
      <c r="AJ24" s="192">
        <f>'P&amp;L Monthly'!AJ25</f>
        <v>0</v>
      </c>
      <c r="AK24" s="192">
        <f>'P&amp;L Monthly'!AK25</f>
        <v>0</v>
      </c>
      <c r="AL24" s="192">
        <f>'P&amp;L Monthly'!AL25</f>
        <v>0</v>
      </c>
      <c r="AM24" s="192">
        <f>'P&amp;L Monthly'!AM25</f>
        <v>0</v>
      </c>
      <c r="AN24" s="192">
        <f>'P&amp;L Monthly'!AN25</f>
        <v>0</v>
      </c>
      <c r="AO24" s="192">
        <f>'P&amp;L Monthly'!AO25</f>
        <v>0</v>
      </c>
      <c r="AP24" s="192">
        <f>'P&amp;L Monthly'!AP25</f>
        <v>0</v>
      </c>
      <c r="AQ24" s="192">
        <f>'P&amp;L Monthly'!AQ25</f>
        <v>0</v>
      </c>
      <c r="AR24" s="192">
        <f>'P&amp;L Monthly'!AR25</f>
        <v>0</v>
      </c>
      <c r="AS24" s="192">
        <f>'P&amp;L Monthly'!AS25</f>
        <v>0</v>
      </c>
      <c r="AT24" s="209">
        <f t="shared" si="10"/>
        <v>0</v>
      </c>
      <c r="AU24" s="42"/>
      <c r="AV24" s="42"/>
      <c r="AW24" s="42"/>
      <c r="AX24" s="42"/>
      <c r="AY24" s="42"/>
      <c r="AZ24" s="42"/>
      <c r="BA24" s="42"/>
    </row>
    <row r="25" spans="1:53" ht="15" customHeight="1" x14ac:dyDescent="0.2">
      <c r="A25" s="986"/>
      <c r="B25" s="26"/>
      <c r="C25" s="183"/>
      <c r="D25" s="50">
        <f>'P&amp;L Monthly'!D26</f>
        <v>0</v>
      </c>
      <c r="E25" s="50"/>
      <c r="F25" s="191">
        <f>'P&amp;L Monthly'!F26</f>
        <v>0</v>
      </c>
      <c r="G25" s="192">
        <f>'P&amp;L Monthly'!G26</f>
        <v>0</v>
      </c>
      <c r="H25" s="192">
        <f>'P&amp;L Monthly'!H26</f>
        <v>0</v>
      </c>
      <c r="I25" s="192">
        <f>'P&amp;L Monthly'!I26</f>
        <v>0</v>
      </c>
      <c r="J25" s="192">
        <f>'P&amp;L Monthly'!J26</f>
        <v>0</v>
      </c>
      <c r="K25" s="192">
        <f>'P&amp;L Monthly'!K26</f>
        <v>0</v>
      </c>
      <c r="L25" s="192">
        <f>'P&amp;L Monthly'!L26</f>
        <v>0</v>
      </c>
      <c r="M25" s="192">
        <f>'P&amp;L Monthly'!M26</f>
        <v>0</v>
      </c>
      <c r="N25" s="192">
        <f>'P&amp;L Monthly'!N26</f>
        <v>0</v>
      </c>
      <c r="O25" s="192">
        <f>'P&amp;L Monthly'!O26</f>
        <v>0</v>
      </c>
      <c r="P25" s="192">
        <f>'P&amp;L Monthly'!P26</f>
        <v>0</v>
      </c>
      <c r="Q25" s="192">
        <f>'P&amp;L Monthly'!Q26</f>
        <v>0</v>
      </c>
      <c r="R25" s="209">
        <f t="shared" si="9"/>
        <v>0</v>
      </c>
      <c r="S25" s="26"/>
      <c r="T25" s="191">
        <f>'P&amp;L Monthly'!T26</f>
        <v>0</v>
      </c>
      <c r="U25" s="192">
        <f>'P&amp;L Monthly'!U26</f>
        <v>0</v>
      </c>
      <c r="V25" s="192">
        <f>'P&amp;L Monthly'!V26</f>
        <v>0</v>
      </c>
      <c r="W25" s="192">
        <f>'P&amp;L Monthly'!W26</f>
        <v>0</v>
      </c>
      <c r="X25" s="192">
        <f>'P&amp;L Monthly'!X26</f>
        <v>0</v>
      </c>
      <c r="Y25" s="192">
        <f>'P&amp;L Monthly'!Y26</f>
        <v>0</v>
      </c>
      <c r="Z25" s="192">
        <f>'P&amp;L Monthly'!Z26</f>
        <v>0</v>
      </c>
      <c r="AA25" s="192">
        <f>'P&amp;L Monthly'!AA26</f>
        <v>0</v>
      </c>
      <c r="AB25" s="192">
        <f>'P&amp;L Monthly'!AB26</f>
        <v>0</v>
      </c>
      <c r="AC25" s="192">
        <f>'P&amp;L Monthly'!AC26</f>
        <v>0</v>
      </c>
      <c r="AD25" s="192">
        <f>'P&amp;L Monthly'!AD26</f>
        <v>0</v>
      </c>
      <c r="AE25" s="192">
        <f>'P&amp;L Monthly'!AE26</f>
        <v>0</v>
      </c>
      <c r="AF25" s="209">
        <f t="shared" si="4"/>
        <v>0</v>
      </c>
      <c r="AG25" s="26"/>
      <c r="AH25" s="191">
        <f>'P&amp;L Monthly'!AH26</f>
        <v>0</v>
      </c>
      <c r="AI25" s="192">
        <f>'P&amp;L Monthly'!AI26</f>
        <v>0</v>
      </c>
      <c r="AJ25" s="192">
        <f>'P&amp;L Monthly'!AJ26</f>
        <v>0</v>
      </c>
      <c r="AK25" s="192">
        <f>'P&amp;L Monthly'!AK26</f>
        <v>0</v>
      </c>
      <c r="AL25" s="192">
        <f>'P&amp;L Monthly'!AL26</f>
        <v>0</v>
      </c>
      <c r="AM25" s="192">
        <f>'P&amp;L Monthly'!AM26</f>
        <v>0</v>
      </c>
      <c r="AN25" s="192">
        <f>'P&amp;L Monthly'!AN26</f>
        <v>0</v>
      </c>
      <c r="AO25" s="192">
        <f>'P&amp;L Monthly'!AO26</f>
        <v>0</v>
      </c>
      <c r="AP25" s="192">
        <f>'P&amp;L Monthly'!AP26</f>
        <v>0</v>
      </c>
      <c r="AQ25" s="192">
        <f>'P&amp;L Monthly'!AQ26</f>
        <v>0</v>
      </c>
      <c r="AR25" s="192">
        <f>'P&amp;L Monthly'!AR26</f>
        <v>0</v>
      </c>
      <c r="AS25" s="192">
        <f>'P&amp;L Monthly'!AS26</f>
        <v>0</v>
      </c>
      <c r="AT25" s="209">
        <f t="shared" si="10"/>
        <v>0</v>
      </c>
      <c r="AU25" s="42"/>
      <c r="AV25" s="42"/>
      <c r="AW25" s="42"/>
      <c r="AX25" s="42"/>
      <c r="AY25" s="42"/>
      <c r="AZ25" s="42"/>
      <c r="BA25" s="42"/>
    </row>
    <row r="26" spans="1:53" x14ac:dyDescent="0.2">
      <c r="A26" s="986"/>
      <c r="B26" s="26"/>
      <c r="C26" s="183"/>
      <c r="D26" s="50">
        <f>'P&amp;L Monthly'!D27</f>
        <v>0</v>
      </c>
      <c r="E26" s="50"/>
      <c r="F26" s="191">
        <f>'P&amp;L Monthly'!F27</f>
        <v>0</v>
      </c>
      <c r="G26" s="192">
        <f>'P&amp;L Monthly'!G27</f>
        <v>0</v>
      </c>
      <c r="H26" s="192">
        <f>'P&amp;L Monthly'!H27</f>
        <v>0</v>
      </c>
      <c r="I26" s="192">
        <f>'P&amp;L Monthly'!I27</f>
        <v>0</v>
      </c>
      <c r="J26" s="192">
        <f>'P&amp;L Monthly'!J27</f>
        <v>0</v>
      </c>
      <c r="K26" s="192">
        <f>'P&amp;L Monthly'!K27</f>
        <v>0</v>
      </c>
      <c r="L26" s="192">
        <f>'P&amp;L Monthly'!L27</f>
        <v>0</v>
      </c>
      <c r="M26" s="192">
        <f>'P&amp;L Monthly'!M27</f>
        <v>0</v>
      </c>
      <c r="N26" s="192">
        <f>'P&amp;L Monthly'!N27</f>
        <v>0</v>
      </c>
      <c r="O26" s="192">
        <f>'P&amp;L Monthly'!O27</f>
        <v>0</v>
      </c>
      <c r="P26" s="192">
        <f>'P&amp;L Monthly'!P27</f>
        <v>0</v>
      </c>
      <c r="Q26" s="192">
        <f>'P&amp;L Monthly'!Q27</f>
        <v>0</v>
      </c>
      <c r="R26" s="209">
        <f t="shared" si="9"/>
        <v>0</v>
      </c>
      <c r="S26" s="26"/>
      <c r="T26" s="191">
        <f>'P&amp;L Monthly'!T27</f>
        <v>0</v>
      </c>
      <c r="U26" s="192">
        <f>'P&amp;L Monthly'!U27</f>
        <v>0</v>
      </c>
      <c r="V26" s="192">
        <f>'P&amp;L Monthly'!V27</f>
        <v>0</v>
      </c>
      <c r="W26" s="192">
        <f>'P&amp;L Monthly'!W27</f>
        <v>0</v>
      </c>
      <c r="X26" s="192">
        <f>'P&amp;L Monthly'!X27</f>
        <v>0</v>
      </c>
      <c r="Y26" s="192">
        <f>'P&amp;L Monthly'!Y27</f>
        <v>0</v>
      </c>
      <c r="Z26" s="192">
        <f>'P&amp;L Monthly'!Z27</f>
        <v>0</v>
      </c>
      <c r="AA26" s="192">
        <f>'P&amp;L Monthly'!AA27</f>
        <v>0</v>
      </c>
      <c r="AB26" s="192">
        <f>'P&amp;L Monthly'!AB27</f>
        <v>0</v>
      </c>
      <c r="AC26" s="192">
        <f>'P&amp;L Monthly'!AC27</f>
        <v>0</v>
      </c>
      <c r="AD26" s="192">
        <f>'P&amp;L Monthly'!AD27</f>
        <v>0</v>
      </c>
      <c r="AE26" s="192">
        <f>'P&amp;L Monthly'!AE27</f>
        <v>0</v>
      </c>
      <c r="AF26" s="209">
        <f t="shared" si="4"/>
        <v>0</v>
      </c>
      <c r="AG26" s="26"/>
      <c r="AH26" s="191">
        <f>'P&amp;L Monthly'!AH27</f>
        <v>0</v>
      </c>
      <c r="AI26" s="192">
        <f>'P&amp;L Monthly'!AI27</f>
        <v>0</v>
      </c>
      <c r="AJ26" s="192">
        <f>'P&amp;L Monthly'!AJ27</f>
        <v>0</v>
      </c>
      <c r="AK26" s="192">
        <f>'P&amp;L Monthly'!AK27</f>
        <v>0</v>
      </c>
      <c r="AL26" s="192">
        <f>'P&amp;L Monthly'!AL27</f>
        <v>0</v>
      </c>
      <c r="AM26" s="192">
        <f>'P&amp;L Monthly'!AM27</f>
        <v>0</v>
      </c>
      <c r="AN26" s="192">
        <f>'P&amp;L Monthly'!AN27</f>
        <v>0</v>
      </c>
      <c r="AO26" s="192">
        <f>'P&amp;L Monthly'!AO27</f>
        <v>0</v>
      </c>
      <c r="AP26" s="192">
        <f>'P&amp;L Monthly'!AP27</f>
        <v>0</v>
      </c>
      <c r="AQ26" s="192">
        <f>'P&amp;L Monthly'!AQ27</f>
        <v>0</v>
      </c>
      <c r="AR26" s="192">
        <f>'P&amp;L Monthly'!AR27</f>
        <v>0</v>
      </c>
      <c r="AS26" s="192">
        <f>'P&amp;L Monthly'!AS27</f>
        <v>0</v>
      </c>
      <c r="AT26" s="209">
        <f t="shared" si="10"/>
        <v>0</v>
      </c>
      <c r="AU26" s="42"/>
      <c r="AV26" s="42"/>
      <c r="AW26" s="42"/>
      <c r="AX26" s="42"/>
      <c r="AY26" s="42"/>
      <c r="AZ26" s="42"/>
      <c r="BA26" s="42"/>
    </row>
    <row r="27" spans="1:53" x14ac:dyDescent="0.2">
      <c r="A27" s="986"/>
      <c r="B27" s="26"/>
      <c r="C27" s="183"/>
      <c r="D27" s="50">
        <f>'P&amp;L Monthly'!D28</f>
        <v>0</v>
      </c>
      <c r="E27" s="50"/>
      <c r="F27" s="191">
        <f>'P&amp;L Monthly'!F28</f>
        <v>0</v>
      </c>
      <c r="G27" s="192">
        <f>'P&amp;L Monthly'!G28</f>
        <v>0</v>
      </c>
      <c r="H27" s="192">
        <f>'P&amp;L Monthly'!H28</f>
        <v>0</v>
      </c>
      <c r="I27" s="192">
        <f>'P&amp;L Monthly'!I28</f>
        <v>0</v>
      </c>
      <c r="J27" s="192">
        <f>'P&amp;L Monthly'!J28</f>
        <v>0</v>
      </c>
      <c r="K27" s="192">
        <f>'P&amp;L Monthly'!K28</f>
        <v>0</v>
      </c>
      <c r="L27" s="192">
        <f>'P&amp;L Monthly'!L28</f>
        <v>0</v>
      </c>
      <c r="M27" s="192">
        <f>'P&amp;L Monthly'!M28</f>
        <v>0</v>
      </c>
      <c r="N27" s="192">
        <f>'P&amp;L Monthly'!N28</f>
        <v>0</v>
      </c>
      <c r="O27" s="192">
        <f>'P&amp;L Monthly'!O28</f>
        <v>0</v>
      </c>
      <c r="P27" s="192">
        <f>'P&amp;L Monthly'!P28</f>
        <v>0</v>
      </c>
      <c r="Q27" s="192">
        <f>'P&amp;L Monthly'!Q28</f>
        <v>0</v>
      </c>
      <c r="R27" s="209">
        <f t="shared" si="9"/>
        <v>0</v>
      </c>
      <c r="S27" s="26"/>
      <c r="T27" s="191">
        <f>'P&amp;L Monthly'!T28</f>
        <v>0</v>
      </c>
      <c r="U27" s="192">
        <f>'P&amp;L Monthly'!U28</f>
        <v>0</v>
      </c>
      <c r="V27" s="192">
        <f>'P&amp;L Monthly'!V28</f>
        <v>0</v>
      </c>
      <c r="W27" s="192">
        <f>'P&amp;L Monthly'!W28</f>
        <v>0</v>
      </c>
      <c r="X27" s="192">
        <f>'P&amp;L Monthly'!X28</f>
        <v>0</v>
      </c>
      <c r="Y27" s="192">
        <f>'P&amp;L Monthly'!Y28</f>
        <v>0</v>
      </c>
      <c r="Z27" s="192">
        <f>'P&amp;L Monthly'!Z28</f>
        <v>0</v>
      </c>
      <c r="AA27" s="192">
        <f>'P&amp;L Monthly'!AA28</f>
        <v>0</v>
      </c>
      <c r="AB27" s="192">
        <f>'P&amp;L Monthly'!AB28</f>
        <v>0</v>
      </c>
      <c r="AC27" s="192">
        <f>'P&amp;L Monthly'!AC28</f>
        <v>0</v>
      </c>
      <c r="AD27" s="192">
        <f>'P&amp;L Monthly'!AD28</f>
        <v>0</v>
      </c>
      <c r="AE27" s="192">
        <f>'P&amp;L Monthly'!AE28</f>
        <v>0</v>
      </c>
      <c r="AF27" s="209">
        <f t="shared" si="4"/>
        <v>0</v>
      </c>
      <c r="AG27" s="26"/>
      <c r="AH27" s="191">
        <f>'P&amp;L Monthly'!AH28</f>
        <v>0</v>
      </c>
      <c r="AI27" s="192">
        <f>'P&amp;L Monthly'!AI28</f>
        <v>0</v>
      </c>
      <c r="AJ27" s="192">
        <f>'P&amp;L Monthly'!AJ28</f>
        <v>0</v>
      </c>
      <c r="AK27" s="192">
        <f>'P&amp;L Monthly'!AK28</f>
        <v>0</v>
      </c>
      <c r="AL27" s="192">
        <f>'P&amp;L Monthly'!AL28</f>
        <v>0</v>
      </c>
      <c r="AM27" s="192">
        <f>'P&amp;L Monthly'!AM28</f>
        <v>0</v>
      </c>
      <c r="AN27" s="192">
        <f>'P&amp;L Monthly'!AN28</f>
        <v>0</v>
      </c>
      <c r="AO27" s="192">
        <f>'P&amp;L Monthly'!AO28</f>
        <v>0</v>
      </c>
      <c r="AP27" s="192">
        <f>'P&amp;L Monthly'!AP28</f>
        <v>0</v>
      </c>
      <c r="AQ27" s="192">
        <f>'P&amp;L Monthly'!AQ28</f>
        <v>0</v>
      </c>
      <c r="AR27" s="192">
        <f>'P&amp;L Monthly'!AR28</f>
        <v>0</v>
      </c>
      <c r="AS27" s="192">
        <f>'P&amp;L Monthly'!AS28</f>
        <v>0</v>
      </c>
      <c r="AT27" s="209">
        <f t="shared" si="10"/>
        <v>0</v>
      </c>
      <c r="AU27" s="42"/>
      <c r="AV27" s="42"/>
      <c r="AW27" s="42"/>
      <c r="AX27" s="42"/>
      <c r="AY27" s="42"/>
      <c r="AZ27" s="42"/>
      <c r="BA27" s="42"/>
    </row>
    <row r="28" spans="1:53" x14ac:dyDescent="0.2">
      <c r="A28" s="986"/>
      <c r="B28" s="26"/>
      <c r="C28" s="183"/>
      <c r="D28" s="50">
        <f>'P&amp;L Monthly'!D29</f>
        <v>0</v>
      </c>
      <c r="E28" s="50"/>
      <c r="F28" s="191">
        <f>'P&amp;L Monthly'!F29</f>
        <v>0</v>
      </c>
      <c r="G28" s="192">
        <f>'P&amp;L Monthly'!G29</f>
        <v>0</v>
      </c>
      <c r="H28" s="192">
        <f>'P&amp;L Monthly'!H29</f>
        <v>0</v>
      </c>
      <c r="I28" s="192">
        <f>'P&amp;L Monthly'!I29</f>
        <v>0</v>
      </c>
      <c r="J28" s="192">
        <f>'P&amp;L Monthly'!J29</f>
        <v>0</v>
      </c>
      <c r="K28" s="192">
        <f>'P&amp;L Monthly'!K29</f>
        <v>0</v>
      </c>
      <c r="L28" s="192">
        <f>'P&amp;L Monthly'!L29</f>
        <v>0</v>
      </c>
      <c r="M28" s="192">
        <f>'P&amp;L Monthly'!M29</f>
        <v>0</v>
      </c>
      <c r="N28" s="192">
        <f>'P&amp;L Monthly'!N29</f>
        <v>0</v>
      </c>
      <c r="O28" s="192">
        <f>'P&amp;L Monthly'!O29</f>
        <v>0</v>
      </c>
      <c r="P28" s="192">
        <f>'P&amp;L Monthly'!P29</f>
        <v>0</v>
      </c>
      <c r="Q28" s="192">
        <f>'P&amp;L Monthly'!Q29</f>
        <v>0</v>
      </c>
      <c r="R28" s="209">
        <f t="shared" si="9"/>
        <v>0</v>
      </c>
      <c r="S28" s="26"/>
      <c r="T28" s="191">
        <f>'P&amp;L Monthly'!T29</f>
        <v>0</v>
      </c>
      <c r="U28" s="192">
        <f>'P&amp;L Monthly'!U29</f>
        <v>0</v>
      </c>
      <c r="V28" s="192">
        <f>'P&amp;L Monthly'!V29</f>
        <v>0</v>
      </c>
      <c r="W28" s="192">
        <f>'P&amp;L Monthly'!W29</f>
        <v>0</v>
      </c>
      <c r="X28" s="192">
        <f>'P&amp;L Monthly'!X29</f>
        <v>0</v>
      </c>
      <c r="Y28" s="192">
        <f>'P&amp;L Monthly'!Y29</f>
        <v>0</v>
      </c>
      <c r="Z28" s="192">
        <f>'P&amp;L Monthly'!Z29</f>
        <v>0</v>
      </c>
      <c r="AA28" s="192">
        <f>'P&amp;L Monthly'!AA29</f>
        <v>0</v>
      </c>
      <c r="AB28" s="192">
        <f>'P&amp;L Monthly'!AB29</f>
        <v>0</v>
      </c>
      <c r="AC28" s="192">
        <f>'P&amp;L Monthly'!AC29</f>
        <v>0</v>
      </c>
      <c r="AD28" s="192">
        <f>'P&amp;L Monthly'!AD29</f>
        <v>0</v>
      </c>
      <c r="AE28" s="192">
        <f>'P&amp;L Monthly'!AE29</f>
        <v>0</v>
      </c>
      <c r="AF28" s="209">
        <f t="shared" si="4"/>
        <v>0</v>
      </c>
      <c r="AG28" s="26"/>
      <c r="AH28" s="191">
        <f>'P&amp;L Monthly'!AH29</f>
        <v>0</v>
      </c>
      <c r="AI28" s="192">
        <f>'P&amp;L Monthly'!AI29</f>
        <v>0</v>
      </c>
      <c r="AJ28" s="192">
        <f>'P&amp;L Monthly'!AJ29</f>
        <v>0</v>
      </c>
      <c r="AK28" s="192">
        <f>'P&amp;L Monthly'!AK29</f>
        <v>0</v>
      </c>
      <c r="AL28" s="192">
        <f>'P&amp;L Monthly'!AL29</f>
        <v>0</v>
      </c>
      <c r="AM28" s="192">
        <f>'P&amp;L Monthly'!AM29</f>
        <v>0</v>
      </c>
      <c r="AN28" s="192">
        <f>'P&amp;L Monthly'!AN29</f>
        <v>0</v>
      </c>
      <c r="AO28" s="192">
        <f>'P&amp;L Monthly'!AO29</f>
        <v>0</v>
      </c>
      <c r="AP28" s="192">
        <f>'P&amp;L Monthly'!AP29</f>
        <v>0</v>
      </c>
      <c r="AQ28" s="192">
        <f>'P&amp;L Monthly'!AQ29</f>
        <v>0</v>
      </c>
      <c r="AR28" s="192">
        <f>'P&amp;L Monthly'!AR29</f>
        <v>0</v>
      </c>
      <c r="AS28" s="192">
        <f>'P&amp;L Monthly'!AS29</f>
        <v>0</v>
      </c>
      <c r="AT28" s="209">
        <f t="shared" si="10"/>
        <v>0</v>
      </c>
      <c r="AU28" s="42"/>
      <c r="AV28" s="42"/>
      <c r="AW28" s="42"/>
      <c r="AX28" s="42"/>
      <c r="AY28" s="42"/>
      <c r="AZ28" s="42"/>
      <c r="BA28" s="42"/>
    </row>
    <row r="29" spans="1:53" x14ac:dyDescent="0.2">
      <c r="A29" s="986"/>
      <c r="B29" s="26"/>
      <c r="C29" s="183"/>
      <c r="D29" s="50">
        <f>'P&amp;L Monthly'!D30</f>
        <v>0</v>
      </c>
      <c r="E29" s="50"/>
      <c r="F29" s="191">
        <f>'P&amp;L Monthly'!F30</f>
        <v>0</v>
      </c>
      <c r="G29" s="192">
        <f>'P&amp;L Monthly'!G30</f>
        <v>0</v>
      </c>
      <c r="H29" s="192">
        <f>'P&amp;L Monthly'!H30</f>
        <v>0</v>
      </c>
      <c r="I29" s="192">
        <f>'P&amp;L Monthly'!I30</f>
        <v>0</v>
      </c>
      <c r="J29" s="192">
        <f>'P&amp;L Monthly'!J30</f>
        <v>0</v>
      </c>
      <c r="K29" s="192">
        <f>'P&amp;L Monthly'!K30</f>
        <v>0</v>
      </c>
      <c r="L29" s="192">
        <f>'P&amp;L Monthly'!L30</f>
        <v>0</v>
      </c>
      <c r="M29" s="192">
        <f>'P&amp;L Monthly'!M30</f>
        <v>0</v>
      </c>
      <c r="N29" s="192">
        <f>'P&amp;L Monthly'!N30</f>
        <v>0</v>
      </c>
      <c r="O29" s="192">
        <f>'P&amp;L Monthly'!O30</f>
        <v>0</v>
      </c>
      <c r="P29" s="192">
        <f>'P&amp;L Monthly'!P30</f>
        <v>0</v>
      </c>
      <c r="Q29" s="192">
        <f>'P&amp;L Monthly'!Q30</f>
        <v>0</v>
      </c>
      <c r="R29" s="209">
        <f t="shared" si="9"/>
        <v>0</v>
      </c>
      <c r="S29" s="26"/>
      <c r="T29" s="191">
        <f>'P&amp;L Monthly'!T30</f>
        <v>0</v>
      </c>
      <c r="U29" s="192">
        <f>'P&amp;L Monthly'!U30</f>
        <v>0</v>
      </c>
      <c r="V29" s="192">
        <f>'P&amp;L Monthly'!V30</f>
        <v>0</v>
      </c>
      <c r="W29" s="192">
        <f>'P&amp;L Monthly'!W30</f>
        <v>0</v>
      </c>
      <c r="X29" s="192">
        <f>'P&amp;L Monthly'!X30</f>
        <v>0</v>
      </c>
      <c r="Y29" s="192">
        <f>'P&amp;L Monthly'!Y30</f>
        <v>0</v>
      </c>
      <c r="Z29" s="192">
        <f>'P&amp;L Monthly'!Z30</f>
        <v>0</v>
      </c>
      <c r="AA29" s="192">
        <f>'P&amp;L Monthly'!AA30</f>
        <v>0</v>
      </c>
      <c r="AB29" s="192">
        <f>'P&amp;L Monthly'!AB30</f>
        <v>0</v>
      </c>
      <c r="AC29" s="192">
        <f>'P&amp;L Monthly'!AC30</f>
        <v>0</v>
      </c>
      <c r="AD29" s="192">
        <f>'P&amp;L Monthly'!AD30</f>
        <v>0</v>
      </c>
      <c r="AE29" s="192">
        <f>'P&amp;L Monthly'!AE30</f>
        <v>0</v>
      </c>
      <c r="AF29" s="209">
        <f t="shared" si="4"/>
        <v>0</v>
      </c>
      <c r="AG29" s="26"/>
      <c r="AH29" s="191">
        <f>'P&amp;L Monthly'!AH30</f>
        <v>0</v>
      </c>
      <c r="AI29" s="192">
        <f>'P&amp;L Monthly'!AI30</f>
        <v>0</v>
      </c>
      <c r="AJ29" s="192">
        <f>'P&amp;L Monthly'!AJ30</f>
        <v>0</v>
      </c>
      <c r="AK29" s="192">
        <f>'P&amp;L Monthly'!AK30</f>
        <v>0</v>
      </c>
      <c r="AL29" s="192">
        <f>'P&amp;L Monthly'!AL30</f>
        <v>0</v>
      </c>
      <c r="AM29" s="192">
        <f>'P&amp;L Monthly'!AM30</f>
        <v>0</v>
      </c>
      <c r="AN29" s="192">
        <f>'P&amp;L Monthly'!AN30</f>
        <v>0</v>
      </c>
      <c r="AO29" s="192">
        <f>'P&amp;L Monthly'!AO30</f>
        <v>0</v>
      </c>
      <c r="AP29" s="192">
        <f>'P&amp;L Monthly'!AP30</f>
        <v>0</v>
      </c>
      <c r="AQ29" s="192">
        <f>'P&amp;L Monthly'!AQ30</f>
        <v>0</v>
      </c>
      <c r="AR29" s="192">
        <f>'P&amp;L Monthly'!AR30</f>
        <v>0</v>
      </c>
      <c r="AS29" s="192">
        <f>'P&amp;L Monthly'!AS30</f>
        <v>0</v>
      </c>
      <c r="AT29" s="209">
        <f t="shared" si="10"/>
        <v>0</v>
      </c>
      <c r="AU29" s="42"/>
      <c r="AV29" s="42"/>
      <c r="AW29" s="42"/>
      <c r="AX29" s="42"/>
      <c r="AY29" s="42"/>
      <c r="AZ29" s="42"/>
      <c r="BA29" s="42"/>
    </row>
    <row r="30" spans="1:53" x14ac:dyDescent="0.2">
      <c r="A30" s="986"/>
      <c r="B30" s="26"/>
      <c r="C30" s="183" t="s">
        <v>18</v>
      </c>
      <c r="D30" s="50"/>
      <c r="E30" s="50"/>
      <c r="F30" s="191">
        <f>ROUND('P&amp;L Monthly'!F7*vat_rate*(1-'Input - Sales'!$AD$26),0)</f>
        <v>0</v>
      </c>
      <c r="G30" s="191">
        <f>ROUND('P&amp;L Monthly'!G7*vat_rate*(1-'Input - Sales'!$AD$26),0)</f>
        <v>0</v>
      </c>
      <c r="H30" s="191">
        <f>ROUND('P&amp;L Monthly'!H7*vat_rate*(1-'Input - Sales'!$AD$26),0)</f>
        <v>0</v>
      </c>
      <c r="I30" s="191">
        <f>ROUND('P&amp;L Monthly'!I7*vat_rate*(1-'Input - Sales'!$AD$26),0)</f>
        <v>0</v>
      </c>
      <c r="J30" s="191">
        <f>ROUND('P&amp;L Monthly'!J7*vat_rate*(1-'Input - Sales'!$AD$26),0)</f>
        <v>0</v>
      </c>
      <c r="K30" s="191">
        <f>ROUND('P&amp;L Monthly'!K7*vat_rate*(1-'Input - Sales'!$AD$26),0)</f>
        <v>0</v>
      </c>
      <c r="L30" s="191">
        <f>ROUND('P&amp;L Monthly'!L7*vat_rate*(1-'Input - Sales'!$AD$26),0)</f>
        <v>0</v>
      </c>
      <c r="M30" s="191">
        <f>ROUND('P&amp;L Monthly'!M7*vat_rate*(1-'Input - Sales'!$AD$26),0)</f>
        <v>0</v>
      </c>
      <c r="N30" s="191">
        <f>ROUND('P&amp;L Monthly'!N7*vat_rate*(1-'Input - Sales'!$AD$26),0)</f>
        <v>0</v>
      </c>
      <c r="O30" s="191">
        <f>ROUND('P&amp;L Monthly'!O7*vat_rate*(1-'Input - Sales'!$AD$26),0)</f>
        <v>0</v>
      </c>
      <c r="P30" s="191">
        <f>ROUND('P&amp;L Monthly'!P7*vat_rate*(1-'Input - Sales'!$AD$26),0)</f>
        <v>0</v>
      </c>
      <c r="Q30" s="191">
        <f>ROUND('P&amp;L Monthly'!Q7*vat_rate*(1-'Input - Sales'!$AD$26),0)</f>
        <v>0</v>
      </c>
      <c r="R30" s="209">
        <f>SUM(F30:Q30)</f>
        <v>0</v>
      </c>
      <c r="S30" s="26"/>
      <c r="T30" s="191">
        <f>ROUND('P&amp;L Monthly'!T7*vat_rate*(1-'Input - Sales'!$AE$26),0)</f>
        <v>0</v>
      </c>
      <c r="U30" s="191">
        <f>ROUND('P&amp;L Monthly'!U7*vat_rate*(1-'Input - Sales'!$AE$26),0)</f>
        <v>0</v>
      </c>
      <c r="V30" s="191">
        <f>ROUND('P&amp;L Monthly'!V7*vat_rate*(1-'Input - Sales'!$AE$26),0)</f>
        <v>0</v>
      </c>
      <c r="W30" s="191">
        <f>ROUND('P&amp;L Monthly'!W7*vat_rate*(1-'Input - Sales'!$AE$26),0)</f>
        <v>0</v>
      </c>
      <c r="X30" s="191">
        <f>ROUND('P&amp;L Monthly'!X7*vat_rate*(1-'Input - Sales'!$AE$26),0)</f>
        <v>0</v>
      </c>
      <c r="Y30" s="191">
        <f>ROUND('P&amp;L Monthly'!Y7*vat_rate*(1-'Input - Sales'!$AE$26),0)</f>
        <v>0</v>
      </c>
      <c r="Z30" s="191">
        <f>ROUND('P&amp;L Monthly'!Z7*vat_rate*(1-'Input - Sales'!$AE$26),0)</f>
        <v>0</v>
      </c>
      <c r="AA30" s="191">
        <f>ROUND('P&amp;L Monthly'!AA7*vat_rate*(1-'Input - Sales'!$AE$26),0)</f>
        <v>0</v>
      </c>
      <c r="AB30" s="191">
        <f>ROUND('P&amp;L Monthly'!AB7*vat_rate*(1-'Input - Sales'!$AE$26),0)</f>
        <v>0</v>
      </c>
      <c r="AC30" s="191">
        <f>ROUND('P&amp;L Monthly'!AC7*vat_rate*(1-'Input - Sales'!$AE$26),0)</f>
        <v>0</v>
      </c>
      <c r="AD30" s="191">
        <f>ROUND('P&amp;L Monthly'!AD7*vat_rate*(1-'Input - Sales'!$AE$26),0)</f>
        <v>0</v>
      </c>
      <c r="AE30" s="191">
        <f>ROUND('P&amp;L Monthly'!AE7*vat_rate*(1-'Input - Sales'!$AE$26),0)</f>
        <v>0</v>
      </c>
      <c r="AF30" s="209">
        <f>SUM(T30:AE30)</f>
        <v>0</v>
      </c>
      <c r="AG30" s="26"/>
      <c r="AH30" s="191">
        <f>ROUND('P&amp;L Monthly'!AH7*vat_rate*(1-'Input - Sales'!$AF$26),0)</f>
        <v>0</v>
      </c>
      <c r="AI30" s="191">
        <f>ROUND('P&amp;L Monthly'!AI7*vat_rate*(1-'Input - Sales'!$AF$26),0)</f>
        <v>0</v>
      </c>
      <c r="AJ30" s="191">
        <f>ROUND('P&amp;L Monthly'!AJ7*vat_rate*(1-'Input - Sales'!$AF$26),0)</f>
        <v>0</v>
      </c>
      <c r="AK30" s="191">
        <f>ROUND('P&amp;L Monthly'!AK7*vat_rate*(1-'Input - Sales'!$AF$26),0)</f>
        <v>0</v>
      </c>
      <c r="AL30" s="191">
        <f>ROUND('P&amp;L Monthly'!AL7*vat_rate*(1-'Input - Sales'!$AF$26),0)</f>
        <v>0</v>
      </c>
      <c r="AM30" s="191">
        <f>ROUND('P&amp;L Monthly'!AM7*vat_rate*(1-'Input - Sales'!$AF$26),0)</f>
        <v>0</v>
      </c>
      <c r="AN30" s="191">
        <f>ROUND('P&amp;L Monthly'!AN7*vat_rate*(1-'Input - Sales'!$AF$26),0)</f>
        <v>0</v>
      </c>
      <c r="AO30" s="191">
        <f>ROUND('P&amp;L Monthly'!AO7*vat_rate*(1-'Input - Sales'!$AF$26),0)</f>
        <v>0</v>
      </c>
      <c r="AP30" s="191">
        <f>ROUND('P&amp;L Monthly'!AP7*vat_rate*(1-'Input - Sales'!$AF$26),0)</f>
        <v>0</v>
      </c>
      <c r="AQ30" s="191">
        <f>ROUND('P&amp;L Monthly'!AQ7*vat_rate*(1-'Input - Sales'!$AF$26),0)</f>
        <v>0</v>
      </c>
      <c r="AR30" s="191">
        <f>ROUND('P&amp;L Monthly'!AR7*vat_rate*(1-'Input - Sales'!$AF$26),0)</f>
        <v>0</v>
      </c>
      <c r="AS30" s="191">
        <f>ROUND('P&amp;L Monthly'!AS7*vat_rate*(1-'Input - Sales'!$AF$26),0)</f>
        <v>0</v>
      </c>
      <c r="AT30" s="209">
        <f t="shared" si="10"/>
        <v>0</v>
      </c>
      <c r="AU30" s="42"/>
      <c r="AV30" s="42"/>
      <c r="AW30" s="42"/>
      <c r="AX30" s="42"/>
      <c r="AY30" s="42"/>
      <c r="AZ30" s="42"/>
      <c r="BA30" s="42"/>
    </row>
    <row r="31" spans="1:53" x14ac:dyDescent="0.2">
      <c r="A31" s="986"/>
      <c r="B31" s="26"/>
      <c r="C31" s="183" t="s">
        <v>19</v>
      </c>
      <c r="D31" s="50"/>
      <c r="E31" s="50"/>
      <c r="F31" s="191">
        <f>-ROUND(SUMIF('P&amp;L Monthly'!$AV$16:$AV$30,"=Y",F$15:F$29)*vat_rate,0)</f>
        <v>0</v>
      </c>
      <c r="G31" s="191">
        <f>-ROUND(SUMIF('P&amp;L Monthly'!$AV$16:$AV$30,"=Y",G$15:G$29)*vat_rate,0)</f>
        <v>0</v>
      </c>
      <c r="H31" s="191">
        <f>-ROUND(SUMIF('P&amp;L Monthly'!$AV$16:$AV$30,"=Y",H$15:H$29)*vat_rate,0)</f>
        <v>0</v>
      </c>
      <c r="I31" s="191">
        <f>-ROUND(SUMIF('P&amp;L Monthly'!$AV$16:$AV$30,"=Y",I$15:I$29)*vat_rate,0)</f>
        <v>0</v>
      </c>
      <c r="J31" s="191">
        <f>-ROUND(SUMIF('P&amp;L Monthly'!$AV$16:$AV$30,"=Y",J$15:J$29)*vat_rate,0)</f>
        <v>0</v>
      </c>
      <c r="K31" s="191">
        <f>-ROUND(SUMIF('P&amp;L Monthly'!$AV$16:$AV$30,"=Y",K$15:K$29)*vat_rate,0)</f>
        <v>0</v>
      </c>
      <c r="L31" s="191">
        <f>-ROUND(SUMIF('P&amp;L Monthly'!$AV$16:$AV$30,"=Y",L$15:L$29)*vat_rate,0)</f>
        <v>0</v>
      </c>
      <c r="M31" s="191">
        <f>-ROUND(SUMIF('P&amp;L Monthly'!$AV$16:$AV$30,"=Y",M$15:M$29)*vat_rate,0)</f>
        <v>0</v>
      </c>
      <c r="N31" s="191">
        <f>-ROUND(SUMIF('P&amp;L Monthly'!$AV$16:$AV$30,"=Y",N$15:N$29)*vat_rate,0)</f>
        <v>0</v>
      </c>
      <c r="O31" s="191">
        <f>-ROUND(SUMIF('P&amp;L Monthly'!$AV$16:$AV$30,"=Y",O$15:O$29)*vat_rate,0)</f>
        <v>0</v>
      </c>
      <c r="P31" s="191">
        <f>-ROUND(SUMIF('P&amp;L Monthly'!$AV$16:$AV$30,"=Y",P$15:P$29)*vat_rate,0)</f>
        <v>0</v>
      </c>
      <c r="Q31" s="191">
        <f>-ROUND(SUMIF('P&amp;L Monthly'!$AV$16:$AV$30,"=Y",Q$15:Q$29)*vat_rate,0)</f>
        <v>0</v>
      </c>
      <c r="R31" s="209">
        <f>SUM(F31:Q31)</f>
        <v>0</v>
      </c>
      <c r="S31" s="26"/>
      <c r="T31" s="191">
        <f>-ROUND(SUMIF('P&amp;L Monthly'!$AV$16:$AV$30,"=Y",T$15:T$29)*vat_rate,0)</f>
        <v>0</v>
      </c>
      <c r="U31" s="191">
        <f>-ROUND(SUMIF('P&amp;L Monthly'!$AV$16:$AV$30,"=Y",U$15:U$29)*vat_rate,0)</f>
        <v>0</v>
      </c>
      <c r="V31" s="191">
        <f>-ROUND(SUMIF('P&amp;L Monthly'!$AV$16:$AV$30,"=Y",V$15:V$29)*vat_rate,0)</f>
        <v>0</v>
      </c>
      <c r="W31" s="191">
        <f>-ROUND(SUMIF('P&amp;L Monthly'!$AV$16:$AV$30,"=Y",W$15:W$29)*vat_rate,0)</f>
        <v>0</v>
      </c>
      <c r="X31" s="191">
        <f>-ROUND(SUMIF('P&amp;L Monthly'!$AV$16:$AV$30,"=Y",X$15:X$29)*vat_rate,0)</f>
        <v>0</v>
      </c>
      <c r="Y31" s="191">
        <f>-ROUND(SUMIF('P&amp;L Monthly'!$AV$16:$AV$30,"=Y",Y$15:Y$29)*vat_rate,0)</f>
        <v>0</v>
      </c>
      <c r="Z31" s="191">
        <f>-ROUND(SUMIF('P&amp;L Monthly'!$AV$16:$AV$30,"=Y",Z$15:Z$29)*vat_rate,0)</f>
        <v>0</v>
      </c>
      <c r="AA31" s="191">
        <f>-ROUND(SUMIF('P&amp;L Monthly'!$AV$16:$AV$30,"=Y",AA$15:AA$29)*vat_rate,0)</f>
        <v>0</v>
      </c>
      <c r="AB31" s="191">
        <f>-ROUND(SUMIF('P&amp;L Monthly'!$AV$16:$AV$30,"=Y",AB$15:AB$29)*vat_rate,0)</f>
        <v>0</v>
      </c>
      <c r="AC31" s="191">
        <f>-ROUND(SUMIF('P&amp;L Monthly'!$AV$16:$AV$30,"=Y",AC$15:AC$29)*vat_rate,0)</f>
        <v>0</v>
      </c>
      <c r="AD31" s="191">
        <f>-ROUND(SUMIF('P&amp;L Monthly'!$AV$16:$AV$30,"=Y",AD$15:AD$29)*vat_rate,0)</f>
        <v>0</v>
      </c>
      <c r="AE31" s="191">
        <f>-ROUND(SUMIF('P&amp;L Monthly'!$AV$16:$AV$30,"=Y",AE$15:AE$29)*vat_rate,0)</f>
        <v>0</v>
      </c>
      <c r="AF31" s="209">
        <f>SUM(T31:AE31)</f>
        <v>0</v>
      </c>
      <c r="AG31" s="26"/>
      <c r="AH31" s="191">
        <f>-ROUND(SUMIF('P&amp;L Monthly'!$AV$16:$AV$30,"=Y",AH$15:AH$29)*vat_rate,0)</f>
        <v>0</v>
      </c>
      <c r="AI31" s="191">
        <f>-ROUND(SUMIF('P&amp;L Monthly'!$AV$16:$AV$30,"=Y",AI$15:AI$29)*vat_rate,0)</f>
        <v>0</v>
      </c>
      <c r="AJ31" s="191">
        <f>-ROUND(SUMIF('P&amp;L Monthly'!$AV$16:$AV$30,"=Y",AJ$15:AJ$29)*vat_rate,0)</f>
        <v>0</v>
      </c>
      <c r="AK31" s="191">
        <f>-ROUND(SUMIF('P&amp;L Monthly'!$AV$16:$AV$30,"=Y",AK$15:AK$29)*vat_rate,0)</f>
        <v>0</v>
      </c>
      <c r="AL31" s="191">
        <f>-ROUND(SUMIF('P&amp;L Monthly'!$AV$16:$AV$30,"=Y",AL$15:AL$29)*vat_rate,0)</f>
        <v>0</v>
      </c>
      <c r="AM31" s="191">
        <f>-ROUND(SUMIF('P&amp;L Monthly'!$AV$16:$AV$30,"=Y",AM$15:AM$29)*vat_rate,0)</f>
        <v>0</v>
      </c>
      <c r="AN31" s="191">
        <f>-ROUND(SUMIF('P&amp;L Monthly'!$AV$16:$AV$30,"=Y",AN$15:AN$29)*vat_rate,0)</f>
        <v>0</v>
      </c>
      <c r="AO31" s="191">
        <f>-ROUND(SUMIF('P&amp;L Monthly'!$AV$16:$AV$30,"=Y",AO$15:AO$29)*vat_rate,0)</f>
        <v>0</v>
      </c>
      <c r="AP31" s="191">
        <f>-ROUND(SUMIF('P&amp;L Monthly'!$AV$16:$AV$30,"=Y",AP$15:AP$29)*vat_rate,0)</f>
        <v>0</v>
      </c>
      <c r="AQ31" s="191">
        <f>-ROUND(SUMIF('P&amp;L Monthly'!$AV$16:$AV$30,"=Y",AQ$15:AQ$29)*vat_rate,0)</f>
        <v>0</v>
      </c>
      <c r="AR31" s="191">
        <f>-ROUND(SUMIF('P&amp;L Monthly'!$AV$16:$AV$30,"=Y",AR$15:AR$29)*vat_rate,0)</f>
        <v>0</v>
      </c>
      <c r="AS31" s="191">
        <f>-ROUND(SUMIF('P&amp;L Monthly'!$AV$16:$AV$30,"=Y",AS$15:AS$29)*vat_rate,0)</f>
        <v>0</v>
      </c>
      <c r="AT31" s="209">
        <f t="shared" si="10"/>
        <v>0</v>
      </c>
      <c r="AU31" s="42"/>
      <c r="AV31" s="42"/>
      <c r="AW31" s="42"/>
      <c r="AX31" s="42"/>
      <c r="AY31" s="42"/>
      <c r="AZ31" s="42"/>
      <c r="BA31" s="42"/>
    </row>
    <row r="32" spans="1:53" x14ac:dyDescent="0.2">
      <c r="A32" s="986"/>
      <c r="B32" s="26"/>
      <c r="C32" s="183" t="s">
        <v>20</v>
      </c>
      <c r="D32" s="50"/>
      <c r="E32" s="50"/>
      <c r="F32" s="191">
        <f t="shared" ref="F32:Q32" si="11">+F61</f>
        <v>0</v>
      </c>
      <c r="G32" s="192">
        <f t="shared" si="11"/>
        <v>0</v>
      </c>
      <c r="H32" s="192">
        <f t="shared" si="11"/>
        <v>0</v>
      </c>
      <c r="I32" s="192">
        <f t="shared" si="11"/>
        <v>0</v>
      </c>
      <c r="J32" s="192">
        <f t="shared" si="11"/>
        <v>0</v>
      </c>
      <c r="K32" s="192">
        <f t="shared" si="11"/>
        <v>0</v>
      </c>
      <c r="L32" s="192">
        <f t="shared" si="11"/>
        <v>0</v>
      </c>
      <c r="M32" s="192">
        <f t="shared" si="11"/>
        <v>0</v>
      </c>
      <c r="N32" s="192">
        <f t="shared" si="11"/>
        <v>0</v>
      </c>
      <c r="O32" s="192">
        <f t="shared" si="11"/>
        <v>0</v>
      </c>
      <c r="P32" s="192">
        <f t="shared" si="11"/>
        <v>0</v>
      </c>
      <c r="Q32" s="192">
        <f t="shared" si="11"/>
        <v>0</v>
      </c>
      <c r="R32" s="209">
        <f>SUM(F32:Q32)</f>
        <v>0</v>
      </c>
      <c r="S32" s="26"/>
      <c r="T32" s="191">
        <f t="shared" ref="T32:AE32" si="12">+T61</f>
        <v>0</v>
      </c>
      <c r="U32" s="192">
        <f t="shared" si="12"/>
        <v>0</v>
      </c>
      <c r="V32" s="192">
        <f t="shared" si="12"/>
        <v>0</v>
      </c>
      <c r="W32" s="192">
        <f t="shared" si="12"/>
        <v>0</v>
      </c>
      <c r="X32" s="192">
        <f t="shared" si="12"/>
        <v>0</v>
      </c>
      <c r="Y32" s="192">
        <f t="shared" si="12"/>
        <v>0</v>
      </c>
      <c r="Z32" s="192">
        <f t="shared" si="12"/>
        <v>0</v>
      </c>
      <c r="AA32" s="192">
        <f t="shared" si="12"/>
        <v>0</v>
      </c>
      <c r="AB32" s="192">
        <f t="shared" si="12"/>
        <v>0</v>
      </c>
      <c r="AC32" s="192">
        <f t="shared" si="12"/>
        <v>0</v>
      </c>
      <c r="AD32" s="192">
        <f t="shared" si="12"/>
        <v>0</v>
      </c>
      <c r="AE32" s="192">
        <f t="shared" si="12"/>
        <v>0</v>
      </c>
      <c r="AF32" s="209">
        <f>SUM(T32:AE32)</f>
        <v>0</v>
      </c>
      <c r="AG32" s="26"/>
      <c r="AH32" s="191">
        <f t="shared" ref="AH32:AS32" si="13">+AH61</f>
        <v>0</v>
      </c>
      <c r="AI32" s="192">
        <f t="shared" si="13"/>
        <v>0</v>
      </c>
      <c r="AJ32" s="192">
        <f t="shared" si="13"/>
        <v>0</v>
      </c>
      <c r="AK32" s="192">
        <f t="shared" si="13"/>
        <v>0</v>
      </c>
      <c r="AL32" s="192">
        <f t="shared" si="13"/>
        <v>0</v>
      </c>
      <c r="AM32" s="192">
        <f t="shared" si="13"/>
        <v>0</v>
      </c>
      <c r="AN32" s="192">
        <f t="shared" si="13"/>
        <v>0</v>
      </c>
      <c r="AO32" s="192">
        <f t="shared" si="13"/>
        <v>0</v>
      </c>
      <c r="AP32" s="192">
        <f t="shared" si="13"/>
        <v>0</v>
      </c>
      <c r="AQ32" s="192">
        <f t="shared" si="13"/>
        <v>0</v>
      </c>
      <c r="AR32" s="192">
        <f t="shared" si="13"/>
        <v>0</v>
      </c>
      <c r="AS32" s="192">
        <f t="shared" si="13"/>
        <v>0</v>
      </c>
      <c r="AT32" s="209">
        <f t="shared" si="10"/>
        <v>0</v>
      </c>
      <c r="AU32" s="42"/>
      <c r="AV32" s="42"/>
      <c r="AW32" s="42"/>
      <c r="AX32" s="42"/>
      <c r="AY32" s="42"/>
      <c r="AZ32" s="42"/>
      <c r="BA32" s="42"/>
    </row>
    <row r="33" spans="1:56" s="12" customFormat="1" ht="15" customHeight="1" x14ac:dyDescent="0.2">
      <c r="A33" s="986"/>
      <c r="B33" s="64"/>
      <c r="C33" s="185" t="s">
        <v>21</v>
      </c>
      <c r="D33" s="182"/>
      <c r="E33" s="57"/>
      <c r="F33" s="194">
        <f t="shared" ref="F33:R33" si="14">SUM(F15:F32)</f>
        <v>0</v>
      </c>
      <c r="G33" s="195">
        <f t="shared" si="14"/>
        <v>0</v>
      </c>
      <c r="H33" s="195">
        <f t="shared" si="14"/>
        <v>0</v>
      </c>
      <c r="I33" s="195">
        <f t="shared" si="14"/>
        <v>0</v>
      </c>
      <c r="J33" s="195">
        <f t="shared" si="14"/>
        <v>0</v>
      </c>
      <c r="K33" s="195">
        <f t="shared" si="14"/>
        <v>0</v>
      </c>
      <c r="L33" s="195">
        <f t="shared" si="14"/>
        <v>0</v>
      </c>
      <c r="M33" s="195">
        <f t="shared" si="14"/>
        <v>0</v>
      </c>
      <c r="N33" s="195">
        <f t="shared" si="14"/>
        <v>0</v>
      </c>
      <c r="O33" s="195">
        <f t="shared" si="14"/>
        <v>0</v>
      </c>
      <c r="P33" s="195">
        <f t="shared" si="14"/>
        <v>0</v>
      </c>
      <c r="Q33" s="195">
        <f t="shared" si="14"/>
        <v>0</v>
      </c>
      <c r="R33" s="210">
        <f t="shared" si="14"/>
        <v>0</v>
      </c>
      <c r="S33" s="65"/>
      <c r="T33" s="194">
        <f t="shared" ref="T33:AF33" si="15">SUM(T15:T32)</f>
        <v>0</v>
      </c>
      <c r="U33" s="195">
        <f t="shared" si="15"/>
        <v>0</v>
      </c>
      <c r="V33" s="195">
        <f t="shared" si="15"/>
        <v>0</v>
      </c>
      <c r="W33" s="195">
        <f t="shared" si="15"/>
        <v>0</v>
      </c>
      <c r="X33" s="195">
        <f t="shared" si="15"/>
        <v>0</v>
      </c>
      <c r="Y33" s="195">
        <f t="shared" si="15"/>
        <v>0</v>
      </c>
      <c r="Z33" s="195">
        <f t="shared" si="15"/>
        <v>0</v>
      </c>
      <c r="AA33" s="195">
        <f t="shared" si="15"/>
        <v>0</v>
      </c>
      <c r="AB33" s="195">
        <f t="shared" si="15"/>
        <v>0</v>
      </c>
      <c r="AC33" s="195">
        <f t="shared" si="15"/>
        <v>0</v>
      </c>
      <c r="AD33" s="195">
        <f t="shared" si="15"/>
        <v>0</v>
      </c>
      <c r="AE33" s="195">
        <f t="shared" si="15"/>
        <v>0</v>
      </c>
      <c r="AF33" s="210">
        <f t="shared" si="15"/>
        <v>0</v>
      </c>
      <c r="AG33" s="65"/>
      <c r="AH33" s="194">
        <f t="shared" ref="AH33:AT33" si="16">SUM(AH15:AH32)</f>
        <v>0</v>
      </c>
      <c r="AI33" s="195">
        <f t="shared" si="16"/>
        <v>0</v>
      </c>
      <c r="AJ33" s="195">
        <f t="shared" si="16"/>
        <v>0</v>
      </c>
      <c r="AK33" s="195">
        <f t="shared" si="16"/>
        <v>0</v>
      </c>
      <c r="AL33" s="195">
        <f t="shared" si="16"/>
        <v>0</v>
      </c>
      <c r="AM33" s="195">
        <f t="shared" si="16"/>
        <v>0</v>
      </c>
      <c r="AN33" s="195">
        <f t="shared" si="16"/>
        <v>0</v>
      </c>
      <c r="AO33" s="195">
        <f t="shared" si="16"/>
        <v>0</v>
      </c>
      <c r="AP33" s="195">
        <f t="shared" si="16"/>
        <v>0</v>
      </c>
      <c r="AQ33" s="195">
        <f t="shared" si="16"/>
        <v>0</v>
      </c>
      <c r="AR33" s="195">
        <f t="shared" si="16"/>
        <v>0</v>
      </c>
      <c r="AS33" s="195">
        <f t="shared" si="16"/>
        <v>0</v>
      </c>
      <c r="AT33" s="210">
        <f t="shared" si="16"/>
        <v>0</v>
      </c>
      <c r="AU33" s="64"/>
      <c r="AV33" s="64"/>
      <c r="AW33" s="64"/>
      <c r="AX33" s="64"/>
      <c r="AY33" s="64"/>
      <c r="AZ33" s="64"/>
      <c r="BA33" s="64"/>
    </row>
    <row r="34" spans="1:56" s="12" customFormat="1" ht="15" customHeight="1" x14ac:dyDescent="0.2">
      <c r="A34" s="986"/>
      <c r="B34" s="64"/>
      <c r="C34" s="1053" t="s">
        <v>118</v>
      </c>
      <c r="D34" s="1054"/>
      <c r="E34" s="57"/>
      <c r="F34" s="197">
        <f t="shared" ref="F34:R34" si="17">F14-F33</f>
        <v>0</v>
      </c>
      <c r="G34" s="198">
        <f t="shared" si="17"/>
        <v>0</v>
      </c>
      <c r="H34" s="198">
        <f t="shared" si="17"/>
        <v>0</v>
      </c>
      <c r="I34" s="198">
        <f t="shared" si="17"/>
        <v>0</v>
      </c>
      <c r="J34" s="198">
        <f t="shared" si="17"/>
        <v>0</v>
      </c>
      <c r="K34" s="198">
        <f t="shared" si="17"/>
        <v>0</v>
      </c>
      <c r="L34" s="198">
        <f t="shared" si="17"/>
        <v>0</v>
      </c>
      <c r="M34" s="198">
        <f t="shared" si="17"/>
        <v>0</v>
      </c>
      <c r="N34" s="198">
        <f t="shared" si="17"/>
        <v>0</v>
      </c>
      <c r="O34" s="198">
        <f t="shared" si="17"/>
        <v>0</v>
      </c>
      <c r="P34" s="198">
        <f t="shared" si="17"/>
        <v>0</v>
      </c>
      <c r="Q34" s="198">
        <f t="shared" si="17"/>
        <v>0</v>
      </c>
      <c r="R34" s="211">
        <f t="shared" si="17"/>
        <v>0</v>
      </c>
      <c r="S34" s="65"/>
      <c r="T34" s="197">
        <f t="shared" ref="T34:AF34" si="18">T14-T33</f>
        <v>0</v>
      </c>
      <c r="U34" s="198">
        <f t="shared" si="18"/>
        <v>0</v>
      </c>
      <c r="V34" s="198">
        <f t="shared" si="18"/>
        <v>0</v>
      </c>
      <c r="W34" s="198">
        <f t="shared" si="18"/>
        <v>0</v>
      </c>
      <c r="X34" s="198">
        <f t="shared" si="18"/>
        <v>0</v>
      </c>
      <c r="Y34" s="198">
        <f t="shared" si="18"/>
        <v>0</v>
      </c>
      <c r="Z34" s="198">
        <f t="shared" si="18"/>
        <v>0</v>
      </c>
      <c r="AA34" s="198">
        <f t="shared" si="18"/>
        <v>0</v>
      </c>
      <c r="AB34" s="198">
        <f t="shared" si="18"/>
        <v>0</v>
      </c>
      <c r="AC34" s="198">
        <f t="shared" si="18"/>
        <v>0</v>
      </c>
      <c r="AD34" s="198">
        <f t="shared" si="18"/>
        <v>0</v>
      </c>
      <c r="AE34" s="198">
        <f t="shared" si="18"/>
        <v>0</v>
      </c>
      <c r="AF34" s="211">
        <f t="shared" si="18"/>
        <v>0</v>
      </c>
      <c r="AG34" s="65"/>
      <c r="AH34" s="197">
        <f t="shared" ref="AH34:AT34" si="19">AH14-AH33</f>
        <v>0</v>
      </c>
      <c r="AI34" s="198">
        <f t="shared" si="19"/>
        <v>0</v>
      </c>
      <c r="AJ34" s="198">
        <f t="shared" si="19"/>
        <v>0</v>
      </c>
      <c r="AK34" s="198">
        <f t="shared" si="19"/>
        <v>0</v>
      </c>
      <c r="AL34" s="198">
        <f t="shared" si="19"/>
        <v>0</v>
      </c>
      <c r="AM34" s="198">
        <f t="shared" si="19"/>
        <v>0</v>
      </c>
      <c r="AN34" s="198">
        <f t="shared" si="19"/>
        <v>0</v>
      </c>
      <c r="AO34" s="198">
        <f t="shared" si="19"/>
        <v>0</v>
      </c>
      <c r="AP34" s="198">
        <f t="shared" si="19"/>
        <v>0</v>
      </c>
      <c r="AQ34" s="198">
        <f t="shared" si="19"/>
        <v>0</v>
      </c>
      <c r="AR34" s="198">
        <f t="shared" si="19"/>
        <v>0</v>
      </c>
      <c r="AS34" s="198">
        <f t="shared" si="19"/>
        <v>0</v>
      </c>
      <c r="AT34" s="211">
        <f t="shared" si="19"/>
        <v>0</v>
      </c>
      <c r="AU34" s="64"/>
      <c r="AV34" s="64"/>
      <c r="AW34" s="64"/>
      <c r="AX34" s="64"/>
      <c r="AY34" s="64"/>
      <c r="AZ34" s="64"/>
      <c r="BA34" s="64"/>
    </row>
    <row r="35" spans="1:56" s="12" customFormat="1" ht="15" customHeight="1" x14ac:dyDescent="0.2">
      <c r="A35" s="986"/>
      <c r="B35" s="64"/>
      <c r="C35" s="186"/>
      <c r="D35" s="230" t="s">
        <v>127</v>
      </c>
      <c r="E35" s="57"/>
      <c r="F35" s="191">
        <f>IF(TermsAgreed=FALSE,0,IF(F$6='Input - Finance'!$O$13,-'Input - Finance'!$O$12,0))</f>
        <v>0</v>
      </c>
      <c r="G35" s="192">
        <f>IF(TermsAgreed=FALSE,0,IF(G$6='Input - Finance'!$O$13,-'Input - Finance'!$O$12,0))</f>
        <v>0</v>
      </c>
      <c r="H35" s="192">
        <f>IF(TermsAgreed=FALSE,0,IF(H$6='Input - Finance'!$O$13,-'Input - Finance'!$O$12,0))</f>
        <v>0</v>
      </c>
      <c r="I35" s="192">
        <f>IF(TermsAgreed=FALSE,0,IF(I$6='Input - Finance'!$O$13,-'Input - Finance'!$O$12,0))</f>
        <v>0</v>
      </c>
      <c r="J35" s="192">
        <f>IF(TermsAgreed=FALSE,0,IF(J$6='Input - Finance'!$O$13,-'Input - Finance'!$O$12,0))</f>
        <v>0</v>
      </c>
      <c r="K35" s="192">
        <f>IF(TermsAgreed=FALSE,0,IF(K$6='Input - Finance'!$O$13,-'Input - Finance'!$O$12,0))</f>
        <v>0</v>
      </c>
      <c r="L35" s="192">
        <f>IF(TermsAgreed=FALSE,0,IF(L$6='Input - Finance'!$O$13,-'Input - Finance'!$O$12,0))</f>
        <v>0</v>
      </c>
      <c r="M35" s="192">
        <f>IF(TermsAgreed=FALSE,0,IF(M$6='Input - Finance'!$O$13,-'Input - Finance'!$O$12,0))</f>
        <v>0</v>
      </c>
      <c r="N35" s="192">
        <f>IF(TermsAgreed=FALSE,0,IF(N$6='Input - Finance'!$O$13,-'Input - Finance'!$O$12,0))</f>
        <v>0</v>
      </c>
      <c r="O35" s="192">
        <f>IF(TermsAgreed=FALSE,0,IF(O$6='Input - Finance'!$O$13,-'Input - Finance'!$O$12,0))</f>
        <v>0</v>
      </c>
      <c r="P35" s="192">
        <f>IF(TermsAgreed=FALSE,0,IF(P$6='Input - Finance'!$O$13,-'Input - Finance'!$O$12,0))</f>
        <v>0</v>
      </c>
      <c r="Q35" s="192">
        <f>IF(TermsAgreed=FALSE,0,IF(OR(ISBLANK('Input - Finance'!$O$13),Q$6='Input - Finance'!$O$13),-'Input - Finance'!$O$12,0))</f>
        <v>0</v>
      </c>
      <c r="R35" s="209">
        <f t="shared" ref="R35:R40" si="20">SUM(F35:Q35)</f>
        <v>0</v>
      </c>
      <c r="S35" s="26"/>
      <c r="T35" s="191">
        <f>IF(TermsAgreed=FALSE,0,IF(T$6='Input - Finance'!$P$13,-'Input - Finance'!$P$12,0))</f>
        <v>0</v>
      </c>
      <c r="U35" s="192">
        <f>IF(TermsAgreed=FALSE,0,IF(U$6='Input - Finance'!$P$13,-'Input - Finance'!$P$12,0))</f>
        <v>0</v>
      </c>
      <c r="V35" s="192">
        <f>IF(TermsAgreed=FALSE,0,IF(V$6='Input - Finance'!$P$13,-'Input - Finance'!$P$12,0))</f>
        <v>0</v>
      </c>
      <c r="W35" s="192">
        <f>IF(TermsAgreed=FALSE,0,IF(W$6='Input - Finance'!$P$13,-'Input - Finance'!$P$12,0))</f>
        <v>0</v>
      </c>
      <c r="X35" s="192">
        <f>IF(TermsAgreed=FALSE,0,IF(X$6='Input - Finance'!$P$13,-'Input - Finance'!$P$12,0))</f>
        <v>0</v>
      </c>
      <c r="Y35" s="192">
        <f>IF(TermsAgreed=FALSE,0,IF(Y$6='Input - Finance'!$P$13,-'Input - Finance'!$P$12,0))</f>
        <v>0</v>
      </c>
      <c r="Z35" s="192">
        <f>IF(TermsAgreed=FALSE,0,IF(Z$6='Input - Finance'!$P$13,-'Input - Finance'!$P$12,0))</f>
        <v>0</v>
      </c>
      <c r="AA35" s="192">
        <f>IF(TermsAgreed=FALSE,0,IF(AA$6='Input - Finance'!$P$13,-'Input - Finance'!$P$12,0))</f>
        <v>0</v>
      </c>
      <c r="AB35" s="192">
        <f>IF(TermsAgreed=FALSE,0,IF(AB$6='Input - Finance'!$P$13,-'Input - Finance'!$P$12,0))</f>
        <v>0</v>
      </c>
      <c r="AC35" s="192">
        <f>IF(TermsAgreed=FALSE,0,IF(AC$6='Input - Finance'!$P$13,-'Input - Finance'!$P$12,0))</f>
        <v>0</v>
      </c>
      <c r="AD35" s="192">
        <f>IF(TermsAgreed=FALSE,0,IF(AD$6='Input - Finance'!$P$13,-'Input - Finance'!$P$12,0))</f>
        <v>0</v>
      </c>
      <c r="AE35" s="192">
        <f>IF(TermsAgreed=FALSE,0,IF(OR(ISBLANK('Input - Finance'!$P$13),AE$6='Input - Finance'!$P$13),-'Input - Finance'!$P$12,0))</f>
        <v>0</v>
      </c>
      <c r="AF35" s="209">
        <f>SUM(T35:AE35)</f>
        <v>0</v>
      </c>
      <c r="AG35" s="26"/>
      <c r="AH35" s="191">
        <f>IF(TermsAgreed=FALSE,0,IF(AH$6='Input - Finance'!$Q$13,-'Input - Finance'!$Q$12,0))</f>
        <v>0</v>
      </c>
      <c r="AI35" s="192">
        <f>IF(TermsAgreed=FALSE,0,IF(AI$6='Input - Finance'!$Q$13,-'Input - Finance'!$Q$12,0))</f>
        <v>0</v>
      </c>
      <c r="AJ35" s="192">
        <f>IF(TermsAgreed=FALSE,0,IF(AJ$6='Input - Finance'!$Q$13,-'Input - Finance'!$Q$12,0))</f>
        <v>0</v>
      </c>
      <c r="AK35" s="192">
        <f>IF(TermsAgreed=FALSE,0,IF(AK$6='Input - Finance'!$Q$13,-'Input - Finance'!$Q$12,0))</f>
        <v>0</v>
      </c>
      <c r="AL35" s="192">
        <f>IF(TermsAgreed=FALSE,0,IF(AL$6='Input - Finance'!$Q$13,-'Input - Finance'!$Q$12,0))</f>
        <v>0</v>
      </c>
      <c r="AM35" s="192">
        <f>IF(TermsAgreed=FALSE,0,IF(AM$6='Input - Finance'!$Q$13,-'Input - Finance'!$Q$12,0))</f>
        <v>0</v>
      </c>
      <c r="AN35" s="192">
        <f>IF(TermsAgreed=FALSE,0,IF(AN$6='Input - Finance'!$Q$13,-'Input - Finance'!$Q$12,0))</f>
        <v>0</v>
      </c>
      <c r="AO35" s="192">
        <f>IF(TermsAgreed=FALSE,0,IF(AO$6='Input - Finance'!$Q$13,-'Input - Finance'!$Q$12,0))</f>
        <v>0</v>
      </c>
      <c r="AP35" s="192">
        <f>IF(TermsAgreed=FALSE,0,IF(AP$6='Input - Finance'!$Q$13,-'Input - Finance'!$Q$12,0))</f>
        <v>0</v>
      </c>
      <c r="AQ35" s="192">
        <f>IF(TermsAgreed=FALSE,0,IF(AQ$6='Input - Finance'!$Q$13,-'Input - Finance'!$Q$12,0))</f>
        <v>0</v>
      </c>
      <c r="AR35" s="192">
        <f>IF(TermsAgreed=FALSE,0,IF(AR$6='Input - Finance'!$Q$13,-'Input - Finance'!$Q$12,0))</f>
        <v>0</v>
      </c>
      <c r="AS35" s="192">
        <f>IF(TermsAgreed=FALSE,0,IF(OR(ISBLANK('Input - Finance'!$P$13),AS$6='Input - Finance'!$Q$13),-'Input - Finance'!$Q$12,0))</f>
        <v>0</v>
      </c>
      <c r="AT35" s="209">
        <f>SUM(AH35:AS35)</f>
        <v>0</v>
      </c>
      <c r="AU35" s="64"/>
      <c r="AV35" s="64"/>
      <c r="AW35" s="64"/>
      <c r="AX35" s="64"/>
      <c r="AY35" s="64"/>
      <c r="AZ35" s="64"/>
      <c r="BA35" s="64"/>
    </row>
    <row r="36" spans="1:56" s="12" customFormat="1" ht="15" customHeight="1" x14ac:dyDescent="0.2">
      <c r="A36" s="986"/>
      <c r="B36" s="64"/>
      <c r="C36" s="186"/>
      <c r="D36" s="804"/>
      <c r="E36" s="57"/>
      <c r="F36" s="191"/>
      <c r="G36" s="192"/>
      <c r="H36" s="192"/>
      <c r="I36" s="192"/>
      <c r="J36" s="192"/>
      <c r="K36" s="192"/>
      <c r="L36" s="192"/>
      <c r="M36" s="192"/>
      <c r="N36" s="192"/>
      <c r="O36" s="192"/>
      <c r="P36" s="192"/>
      <c r="Q36" s="192"/>
      <c r="R36" s="209">
        <f t="shared" si="20"/>
        <v>0</v>
      </c>
      <c r="S36" s="26"/>
      <c r="T36" s="191"/>
      <c r="U36" s="192"/>
      <c r="V36" s="192"/>
      <c r="W36" s="192"/>
      <c r="X36" s="192"/>
      <c r="Y36" s="192"/>
      <c r="Z36" s="192"/>
      <c r="AA36" s="192"/>
      <c r="AB36" s="192"/>
      <c r="AC36" s="192"/>
      <c r="AD36" s="192"/>
      <c r="AE36" s="192"/>
      <c r="AF36" s="209">
        <f>SUM(T36:AE36)</f>
        <v>0</v>
      </c>
      <c r="AG36" s="26"/>
      <c r="AH36" s="191"/>
      <c r="AI36" s="192"/>
      <c r="AJ36" s="192"/>
      <c r="AK36" s="192"/>
      <c r="AL36" s="192"/>
      <c r="AM36" s="192"/>
      <c r="AN36" s="192"/>
      <c r="AO36" s="192"/>
      <c r="AP36" s="192"/>
      <c r="AQ36" s="192"/>
      <c r="AR36" s="192"/>
      <c r="AS36" s="192"/>
      <c r="AT36" s="209">
        <f>SUM(AH36:AS36)</f>
        <v>0</v>
      </c>
      <c r="AU36" s="64"/>
      <c r="AV36" s="64"/>
      <c r="AW36" s="64"/>
      <c r="AX36" s="64"/>
      <c r="AY36" s="64"/>
      <c r="AZ36" s="64"/>
      <c r="BA36" s="64"/>
    </row>
    <row r="37" spans="1:56" s="12" customFormat="1" ht="15" customHeight="1" x14ac:dyDescent="0.2">
      <c r="A37" s="986"/>
      <c r="B37" s="64"/>
      <c r="C37" s="186"/>
      <c r="D37" s="804" t="s">
        <v>337</v>
      </c>
      <c r="E37" s="57"/>
      <c r="F37" s="191">
        <f>IF(RentDepositRefundMonth=F$46,'Input - Initial'!$P$26,0)</f>
        <v>0</v>
      </c>
      <c r="G37" s="192">
        <f>IF(RentDepositRefundMonth=G$46,'Input - Initial'!$P$26,0)</f>
        <v>0</v>
      </c>
      <c r="H37" s="192">
        <f>IF(RentDepositRefundMonth=H$46,'Input - Initial'!$P$26,0)</f>
        <v>0</v>
      </c>
      <c r="I37" s="192">
        <f>IF(RentDepositRefundMonth=I$46,'Input - Initial'!$P$26,0)</f>
        <v>0</v>
      </c>
      <c r="J37" s="192">
        <f>IF(RentDepositRefundMonth=J$46,'Input - Initial'!$P$26,0)</f>
        <v>0</v>
      </c>
      <c r="K37" s="192">
        <f>IF(RentDepositRefundMonth=K$46,'Input - Initial'!$P$26,0)</f>
        <v>0</v>
      </c>
      <c r="L37" s="192">
        <f>IF(RentDepositRefundMonth=L$46,'Input - Initial'!$P$26,0)</f>
        <v>0</v>
      </c>
      <c r="M37" s="192">
        <f>IF(RentDepositRefundMonth=M$46,'Input - Initial'!$P$26,0)</f>
        <v>0</v>
      </c>
      <c r="N37" s="192">
        <f>IF(RentDepositRefundMonth=N$46,'Input - Initial'!$P$26,0)</f>
        <v>0</v>
      </c>
      <c r="O37" s="192">
        <f>IF(RentDepositRefundMonth=O$46,'Input - Initial'!$P$26,0)</f>
        <v>0</v>
      </c>
      <c r="P37" s="192">
        <f>IF(RentDepositRefundMonth=P$46,'Input - Initial'!$P$26,0)</f>
        <v>0</v>
      </c>
      <c r="Q37" s="192">
        <f>IF(RentDepositRefundMonth=Q$46,'Input - Initial'!$P$26,0)</f>
        <v>0</v>
      </c>
      <c r="R37" s="209">
        <f t="shared" si="20"/>
        <v>0</v>
      </c>
      <c r="S37" s="26"/>
      <c r="T37" s="191">
        <f>IF(RentDepositRefundMonth=T$46,'Input - Initial'!$P$26,0)</f>
        <v>0</v>
      </c>
      <c r="U37" s="192">
        <f>IF(RentDepositRefundMonth=U$46,'Input - Initial'!$P$26,0)</f>
        <v>0</v>
      </c>
      <c r="V37" s="192">
        <f>IF(RentDepositRefundMonth=V$46,'Input - Initial'!$P$26,0)</f>
        <v>0</v>
      </c>
      <c r="W37" s="192">
        <f>IF(RentDepositRefundMonth=W$46,'Input - Initial'!$P$26,0)</f>
        <v>0</v>
      </c>
      <c r="X37" s="192">
        <f>IF(RentDepositRefundMonth=X$46,'Input - Initial'!$P$26,0)</f>
        <v>0</v>
      </c>
      <c r="Y37" s="192">
        <f>IF(RentDepositRefundMonth=Y$46,'Input - Initial'!$P$26,0)</f>
        <v>0</v>
      </c>
      <c r="Z37" s="192">
        <f>IF(RentDepositRefundMonth=Z$46,'Input - Initial'!$P$26,0)</f>
        <v>0</v>
      </c>
      <c r="AA37" s="192">
        <f>IF(RentDepositRefundMonth=AA$46,'Input - Initial'!$P$26,0)</f>
        <v>0</v>
      </c>
      <c r="AB37" s="192">
        <f>IF(RentDepositRefundMonth=AB$46,'Input - Initial'!$P$26,0)</f>
        <v>0</v>
      </c>
      <c r="AC37" s="192">
        <f>IF(RentDepositRefundMonth=AC$46,'Input - Initial'!$P$26,0)</f>
        <v>0</v>
      </c>
      <c r="AD37" s="192">
        <f>IF(RentDepositRefundMonth=AD$46,'Input - Initial'!$P$26,0)</f>
        <v>0</v>
      </c>
      <c r="AE37" s="192">
        <f>IF(RentDepositRefundMonth=AE$46,'Input - Initial'!$P$26,0)</f>
        <v>0</v>
      </c>
      <c r="AF37" s="209">
        <f>SUM(T37:AE37)</f>
        <v>0</v>
      </c>
      <c r="AG37" s="26"/>
      <c r="AH37" s="191">
        <f>IF(RentDepositRefundMonth=AH$46,'Input - Initial'!$P$26,0)</f>
        <v>0</v>
      </c>
      <c r="AI37" s="192">
        <f>IF(RentDepositRefundMonth=AI$46,'Input - Initial'!$P$26,0)</f>
        <v>0</v>
      </c>
      <c r="AJ37" s="192">
        <f>IF(RentDepositRefundMonth=AJ$46,'Input - Initial'!$P$26,0)</f>
        <v>0</v>
      </c>
      <c r="AK37" s="192">
        <f>IF(RentDepositRefundMonth=AK$46,'Input - Initial'!$P$26,0)</f>
        <v>0</v>
      </c>
      <c r="AL37" s="192">
        <f>IF(RentDepositRefundMonth=AL$46,'Input - Initial'!$P$26,0)</f>
        <v>0</v>
      </c>
      <c r="AM37" s="192">
        <f>IF(RentDepositRefundMonth=AM$46,'Input - Initial'!$P$26,0)</f>
        <v>0</v>
      </c>
      <c r="AN37" s="192">
        <f>IF(RentDepositRefundMonth=AN$46,'Input - Initial'!$P$26,0)</f>
        <v>0</v>
      </c>
      <c r="AO37" s="192">
        <f>IF(RentDepositRefundMonth=AO$46,'Input - Initial'!$P$26,0)</f>
        <v>0</v>
      </c>
      <c r="AP37" s="192">
        <f>IF(RentDepositRefundMonth=AP$46,'Input - Initial'!$P$26,0)</f>
        <v>0</v>
      </c>
      <c r="AQ37" s="192">
        <f>IF(RentDepositRefundMonth=AQ$46,'Input - Initial'!$P$26,0)</f>
        <v>0</v>
      </c>
      <c r="AR37" s="192">
        <f>IF(RentDepositRefundMonth=AR$46,'Input - Initial'!$P$26,0)</f>
        <v>0</v>
      </c>
      <c r="AS37" s="192">
        <f>IF(RentDepositRefundMonth=AS$46,'Input - Initial'!$P$26,0)</f>
        <v>0</v>
      </c>
      <c r="AT37" s="209">
        <f>SUM(AH37:AS37)</f>
        <v>0</v>
      </c>
      <c r="AU37" s="64"/>
      <c r="AV37" s="64"/>
      <c r="AW37" s="64"/>
      <c r="AX37" s="64"/>
      <c r="AY37" s="64"/>
      <c r="AZ37" s="64"/>
      <c r="BA37" s="64"/>
    </row>
    <row r="38" spans="1:56" s="12" customFormat="1" ht="15" customHeight="1" x14ac:dyDescent="0.2">
      <c r="A38" s="986"/>
      <c r="B38" s="64"/>
      <c r="C38" s="186"/>
      <c r="D38" s="230" t="s">
        <v>259</v>
      </c>
      <c r="E38" s="57"/>
      <c r="F38" s="191"/>
      <c r="G38" s="192"/>
      <c r="H38" s="192"/>
      <c r="I38" s="192"/>
      <c r="J38" s="192"/>
      <c r="K38" s="192"/>
      <c r="L38" s="192"/>
      <c r="M38" s="192"/>
      <c r="N38" s="192"/>
      <c r="O38" s="192"/>
      <c r="P38" s="192"/>
      <c r="Q38" s="192"/>
      <c r="R38" s="209">
        <f t="shared" si="20"/>
        <v>0</v>
      </c>
      <c r="S38" s="26"/>
      <c r="T38" s="191"/>
      <c r="U38" s="192"/>
      <c r="V38" s="192"/>
      <c r="W38" s="192"/>
      <c r="X38" s="192"/>
      <c r="Y38" s="192"/>
      <c r="Z38" s="192"/>
      <c r="AA38" s="192"/>
      <c r="AB38" s="192"/>
      <c r="AC38" s="192"/>
      <c r="AD38" s="192"/>
      <c r="AE38" s="192"/>
      <c r="AF38" s="209"/>
      <c r="AG38" s="26"/>
      <c r="AH38" s="191"/>
      <c r="AI38" s="192"/>
      <c r="AJ38" s="192"/>
      <c r="AK38" s="192"/>
      <c r="AL38" s="192"/>
      <c r="AM38" s="192"/>
      <c r="AN38" s="192"/>
      <c r="AO38" s="192"/>
      <c r="AP38" s="192"/>
      <c r="AQ38" s="192"/>
      <c r="AR38" s="192"/>
      <c r="AS38" s="192"/>
      <c r="AT38" s="209"/>
      <c r="AU38" s="64"/>
      <c r="AV38" s="64"/>
      <c r="AW38" s="64"/>
      <c r="AX38" s="64"/>
      <c r="AY38" s="64"/>
      <c r="AZ38" s="64"/>
      <c r="BA38" s="64"/>
    </row>
    <row r="39" spans="1:56" s="12" customFormat="1" ht="12.75" customHeight="1" x14ac:dyDescent="0.2">
      <c r="A39" s="986"/>
      <c r="B39" s="64"/>
      <c r="C39" s="183"/>
      <c r="D39" s="50" t="s">
        <v>44</v>
      </c>
      <c r="E39" s="50"/>
      <c r="F39" s="191">
        <f>IF(TermsAgreed=FALSE,0,-Loans!AA14)</f>
        <v>0</v>
      </c>
      <c r="G39" s="192">
        <f>IF(TermsAgreed=FALSE,0,-Loans!AB14)</f>
        <v>0</v>
      </c>
      <c r="H39" s="192">
        <f>IF(TermsAgreed=FALSE,0,-Loans!AC14)</f>
        <v>0</v>
      </c>
      <c r="I39" s="192">
        <f>IF(TermsAgreed=FALSE,0,-Loans!AD14)</f>
        <v>0</v>
      </c>
      <c r="J39" s="192">
        <f>IF(TermsAgreed=FALSE,0,-Loans!AE14)</f>
        <v>0</v>
      </c>
      <c r="K39" s="192">
        <f>IF(TermsAgreed=FALSE,0,-Loans!AF14)</f>
        <v>0</v>
      </c>
      <c r="L39" s="192">
        <f>IF(TermsAgreed=FALSE,0,-Loans!AG14)</f>
        <v>0</v>
      </c>
      <c r="M39" s="192">
        <f>IF(TermsAgreed=FALSE,0,-Loans!AH14)</f>
        <v>0</v>
      </c>
      <c r="N39" s="192">
        <f>IF(TermsAgreed=FALSE,0,-Loans!AI14)</f>
        <v>0</v>
      </c>
      <c r="O39" s="192">
        <f>IF(TermsAgreed=FALSE,0,-Loans!AJ14)</f>
        <v>0</v>
      </c>
      <c r="P39" s="192">
        <f>IF(TermsAgreed=FALSE,0,-Loans!AK14)</f>
        <v>0</v>
      </c>
      <c r="Q39" s="192">
        <f>IF(TermsAgreed=FALSE,0,-Loans!AL14)</f>
        <v>0</v>
      </c>
      <c r="R39" s="209">
        <f t="shared" si="20"/>
        <v>0</v>
      </c>
      <c r="S39" s="26"/>
      <c r="T39" s="191">
        <f>IF(TermsAgreed=FALSE,0,-Loans!AO14)</f>
        <v>0</v>
      </c>
      <c r="U39" s="192">
        <f>IF(TermsAgreed=FALSE,0,-Loans!AP14)</f>
        <v>0</v>
      </c>
      <c r="V39" s="192">
        <f>IF(TermsAgreed=FALSE,0,-Loans!AQ14)</f>
        <v>0</v>
      </c>
      <c r="W39" s="192">
        <f>IF(TermsAgreed=FALSE,0,-Loans!AR14)</f>
        <v>0</v>
      </c>
      <c r="X39" s="192">
        <f>IF(TermsAgreed=FALSE,0,-Loans!AS14)</f>
        <v>0</v>
      </c>
      <c r="Y39" s="192">
        <f>IF(TermsAgreed=FALSE,0,-Loans!AT14)</f>
        <v>0</v>
      </c>
      <c r="Z39" s="192">
        <f>IF(TermsAgreed=FALSE,0,-Loans!AU14)</f>
        <v>0</v>
      </c>
      <c r="AA39" s="192">
        <f>IF(TermsAgreed=FALSE,0,-Loans!AV14)</f>
        <v>0</v>
      </c>
      <c r="AB39" s="192">
        <f>IF(TermsAgreed=FALSE,0,-Loans!AW14)</f>
        <v>0</v>
      </c>
      <c r="AC39" s="192">
        <f>IF(TermsAgreed=FALSE,0,-Loans!AX14)</f>
        <v>0</v>
      </c>
      <c r="AD39" s="192">
        <f>IF(TermsAgreed=FALSE,0,-Loans!AY14)</f>
        <v>0</v>
      </c>
      <c r="AE39" s="192">
        <f>IF(TermsAgreed=FALSE,0,-Loans!AZ14)</f>
        <v>0</v>
      </c>
      <c r="AF39" s="209">
        <f>SUM(T39:AE39)</f>
        <v>0</v>
      </c>
      <c r="AG39" s="26"/>
      <c r="AH39" s="191">
        <f>IF(TermsAgreed=FALSE,0,-Loans!BC14)</f>
        <v>0</v>
      </c>
      <c r="AI39" s="192">
        <f>IF(TermsAgreed=FALSE,0,-Loans!BD14)</f>
        <v>0</v>
      </c>
      <c r="AJ39" s="192">
        <f>IF(TermsAgreed=FALSE,0,-Loans!BE14)</f>
        <v>0</v>
      </c>
      <c r="AK39" s="192">
        <f>IF(TermsAgreed=FALSE,0,-Loans!BF14)</f>
        <v>0</v>
      </c>
      <c r="AL39" s="192">
        <f>IF(TermsAgreed=FALSE,0,-Loans!BG14)</f>
        <v>0</v>
      </c>
      <c r="AM39" s="192">
        <f>IF(TermsAgreed=FALSE,0,-Loans!BH14)</f>
        <v>0</v>
      </c>
      <c r="AN39" s="192">
        <f>IF(TermsAgreed=FALSE,0,-Loans!BI14)</f>
        <v>0</v>
      </c>
      <c r="AO39" s="192">
        <f>IF(TermsAgreed=FALSE,0,-Loans!BJ14)</f>
        <v>0</v>
      </c>
      <c r="AP39" s="192">
        <f>IF(TermsAgreed=FALSE,0,-Loans!BK14)</f>
        <v>0</v>
      </c>
      <c r="AQ39" s="192">
        <f>IF(TermsAgreed=FALSE,0,-Loans!BL14)</f>
        <v>0</v>
      </c>
      <c r="AR39" s="192">
        <f>IF(TermsAgreed=FALSE,0,-Loans!BM14)</f>
        <v>0</v>
      </c>
      <c r="AS39" s="192">
        <f>IF(TermsAgreed=FALSE,0,-Loans!BN14)</f>
        <v>0</v>
      </c>
      <c r="AT39" s="209">
        <f>SUM(AH39:AS39)</f>
        <v>0</v>
      </c>
      <c r="AU39" s="42"/>
      <c r="AV39" s="42"/>
      <c r="AW39" s="42"/>
      <c r="AX39" s="42"/>
      <c r="AY39" s="42"/>
      <c r="AZ39" s="42"/>
      <c r="BA39" s="42"/>
      <c r="BB39" s="10"/>
      <c r="BC39" s="10"/>
      <c r="BD39" s="10"/>
    </row>
    <row r="40" spans="1:56" s="12" customFormat="1" ht="12.75" customHeight="1" x14ac:dyDescent="0.2">
      <c r="A40" s="986"/>
      <c r="B40" s="64"/>
      <c r="C40" s="183"/>
      <c r="D40" s="313" t="s">
        <v>135</v>
      </c>
      <c r="E40" s="50"/>
      <c r="F40" s="191">
        <f>'P&amp;L Monthly'!F33</f>
        <v>0</v>
      </c>
      <c r="G40" s="192">
        <f>'P&amp;L Monthly'!G33</f>
        <v>0</v>
      </c>
      <c r="H40" s="192">
        <f>'P&amp;L Monthly'!H33</f>
        <v>0</v>
      </c>
      <c r="I40" s="192">
        <f>'P&amp;L Monthly'!I33</f>
        <v>0</v>
      </c>
      <c r="J40" s="192">
        <f>'P&amp;L Monthly'!J33</f>
        <v>0</v>
      </c>
      <c r="K40" s="192">
        <f>'P&amp;L Monthly'!K33</f>
        <v>0</v>
      </c>
      <c r="L40" s="192">
        <f>'P&amp;L Monthly'!L33</f>
        <v>0</v>
      </c>
      <c r="M40" s="192">
        <f>'P&amp;L Monthly'!M33</f>
        <v>0</v>
      </c>
      <c r="N40" s="192">
        <f>'P&amp;L Monthly'!N33</f>
        <v>0</v>
      </c>
      <c r="O40" s="192">
        <f>'P&amp;L Monthly'!O33</f>
        <v>0</v>
      </c>
      <c r="P40" s="192">
        <f>'P&amp;L Monthly'!P33</f>
        <v>0</v>
      </c>
      <c r="Q40" s="192">
        <f>'P&amp;L Monthly'!Q33</f>
        <v>0</v>
      </c>
      <c r="R40" s="209">
        <f t="shared" si="20"/>
        <v>0</v>
      </c>
      <c r="S40" s="26"/>
      <c r="T40" s="191">
        <f>'P&amp;L Monthly'!T33</f>
        <v>0</v>
      </c>
      <c r="U40" s="192">
        <f>'P&amp;L Monthly'!U33</f>
        <v>0</v>
      </c>
      <c r="V40" s="192">
        <f>'P&amp;L Monthly'!V33</f>
        <v>0</v>
      </c>
      <c r="W40" s="192">
        <f>'P&amp;L Monthly'!W33</f>
        <v>0</v>
      </c>
      <c r="X40" s="192">
        <f>'P&amp;L Monthly'!X33</f>
        <v>0</v>
      </c>
      <c r="Y40" s="192">
        <f>'P&amp;L Monthly'!Y33</f>
        <v>0</v>
      </c>
      <c r="Z40" s="192">
        <f>'P&amp;L Monthly'!Z33</f>
        <v>0</v>
      </c>
      <c r="AA40" s="192">
        <f>'P&amp;L Monthly'!AA33</f>
        <v>0</v>
      </c>
      <c r="AB40" s="192">
        <f>'P&amp;L Monthly'!AB33</f>
        <v>0</v>
      </c>
      <c r="AC40" s="192">
        <f>'P&amp;L Monthly'!AC33</f>
        <v>0</v>
      </c>
      <c r="AD40" s="192">
        <f>'P&amp;L Monthly'!AD33</f>
        <v>0</v>
      </c>
      <c r="AE40" s="192">
        <f>'P&amp;L Monthly'!AE33</f>
        <v>0</v>
      </c>
      <c r="AF40" s="209">
        <f>SUM(T40:AE40)</f>
        <v>0</v>
      </c>
      <c r="AG40" s="26"/>
      <c r="AH40" s="191">
        <f>'P&amp;L Monthly'!AH33</f>
        <v>0</v>
      </c>
      <c r="AI40" s="192">
        <f>'P&amp;L Monthly'!AI33</f>
        <v>0</v>
      </c>
      <c r="AJ40" s="192">
        <f>'P&amp;L Monthly'!AJ33</f>
        <v>0</v>
      </c>
      <c r="AK40" s="192">
        <f>'P&amp;L Monthly'!AK33</f>
        <v>0</v>
      </c>
      <c r="AL40" s="192">
        <f>'P&amp;L Monthly'!AL33</f>
        <v>0</v>
      </c>
      <c r="AM40" s="192">
        <f>'P&amp;L Monthly'!AM33</f>
        <v>0</v>
      </c>
      <c r="AN40" s="192">
        <f>'P&amp;L Monthly'!AN33</f>
        <v>0</v>
      </c>
      <c r="AO40" s="192">
        <f>'P&amp;L Monthly'!AO33</f>
        <v>0</v>
      </c>
      <c r="AP40" s="192">
        <f>'P&amp;L Monthly'!AP33</f>
        <v>0</v>
      </c>
      <c r="AQ40" s="192">
        <f>'P&amp;L Monthly'!AQ33</f>
        <v>0</v>
      </c>
      <c r="AR40" s="192">
        <f>'P&amp;L Monthly'!AR33</f>
        <v>0</v>
      </c>
      <c r="AS40" s="192">
        <f>'P&amp;L Monthly'!AS33</f>
        <v>0</v>
      </c>
      <c r="AT40" s="209">
        <f>SUM(AH40:AS40)</f>
        <v>0</v>
      </c>
      <c r="AU40" s="42"/>
      <c r="AV40" s="42"/>
      <c r="AW40" s="42"/>
      <c r="AX40" s="42"/>
      <c r="AY40" s="42"/>
      <c r="AZ40" s="42"/>
      <c r="BA40" s="42"/>
      <c r="BB40" s="10"/>
      <c r="BC40" s="10"/>
      <c r="BD40" s="10"/>
    </row>
    <row r="41" spans="1:56" s="12" customFormat="1" ht="15" customHeight="1" x14ac:dyDescent="0.2">
      <c r="A41" s="986"/>
      <c r="B41" s="64"/>
      <c r="C41" s="186"/>
      <c r="D41" s="231" t="s">
        <v>119</v>
      </c>
      <c r="E41" s="57"/>
      <c r="F41" s="200">
        <f t="shared" ref="F41:R41" si="21">SUM(F34:F40)</f>
        <v>0</v>
      </c>
      <c r="G41" s="201">
        <f t="shared" si="21"/>
        <v>0</v>
      </c>
      <c r="H41" s="201">
        <f t="shared" si="21"/>
        <v>0</v>
      </c>
      <c r="I41" s="201">
        <f t="shared" si="21"/>
        <v>0</v>
      </c>
      <c r="J41" s="201">
        <f t="shared" si="21"/>
        <v>0</v>
      </c>
      <c r="K41" s="201">
        <f t="shared" si="21"/>
        <v>0</v>
      </c>
      <c r="L41" s="201">
        <f t="shared" si="21"/>
        <v>0</v>
      </c>
      <c r="M41" s="201">
        <f t="shared" si="21"/>
        <v>0</v>
      </c>
      <c r="N41" s="201">
        <f t="shared" si="21"/>
        <v>0</v>
      </c>
      <c r="O41" s="201">
        <f t="shared" si="21"/>
        <v>0</v>
      </c>
      <c r="P41" s="201">
        <f t="shared" si="21"/>
        <v>0</v>
      </c>
      <c r="Q41" s="201">
        <f t="shared" si="21"/>
        <v>0</v>
      </c>
      <c r="R41" s="212">
        <f t="shared" si="21"/>
        <v>0</v>
      </c>
      <c r="S41" s="65"/>
      <c r="T41" s="200">
        <f t="shared" ref="T41:AF41" si="22">SUM(T34:T40)</f>
        <v>0</v>
      </c>
      <c r="U41" s="201">
        <f t="shared" si="22"/>
        <v>0</v>
      </c>
      <c r="V41" s="201">
        <f t="shared" si="22"/>
        <v>0</v>
      </c>
      <c r="W41" s="201">
        <f t="shared" si="22"/>
        <v>0</v>
      </c>
      <c r="X41" s="201">
        <f t="shared" si="22"/>
        <v>0</v>
      </c>
      <c r="Y41" s="201">
        <f t="shared" si="22"/>
        <v>0</v>
      </c>
      <c r="Z41" s="201">
        <f t="shared" si="22"/>
        <v>0</v>
      </c>
      <c r="AA41" s="201">
        <f t="shared" si="22"/>
        <v>0</v>
      </c>
      <c r="AB41" s="201">
        <f t="shared" si="22"/>
        <v>0</v>
      </c>
      <c r="AC41" s="201">
        <f t="shared" si="22"/>
        <v>0</v>
      </c>
      <c r="AD41" s="201">
        <f t="shared" si="22"/>
        <v>0</v>
      </c>
      <c r="AE41" s="201">
        <f t="shared" si="22"/>
        <v>0</v>
      </c>
      <c r="AF41" s="212">
        <f t="shared" si="22"/>
        <v>0</v>
      </c>
      <c r="AG41" s="65"/>
      <c r="AH41" s="200">
        <f t="shared" ref="AH41:AT41" si="23">SUM(AH34:AH40)</f>
        <v>0</v>
      </c>
      <c r="AI41" s="201">
        <f t="shared" si="23"/>
        <v>0</v>
      </c>
      <c r="AJ41" s="201">
        <f t="shared" si="23"/>
        <v>0</v>
      </c>
      <c r="AK41" s="201">
        <f t="shared" si="23"/>
        <v>0</v>
      </c>
      <c r="AL41" s="201">
        <f t="shared" si="23"/>
        <v>0</v>
      </c>
      <c r="AM41" s="201">
        <f t="shared" si="23"/>
        <v>0</v>
      </c>
      <c r="AN41" s="201">
        <f t="shared" si="23"/>
        <v>0</v>
      </c>
      <c r="AO41" s="201">
        <f t="shared" si="23"/>
        <v>0</v>
      </c>
      <c r="AP41" s="201">
        <f t="shared" si="23"/>
        <v>0</v>
      </c>
      <c r="AQ41" s="201">
        <f t="shared" si="23"/>
        <v>0</v>
      </c>
      <c r="AR41" s="201">
        <f t="shared" si="23"/>
        <v>0</v>
      </c>
      <c r="AS41" s="201">
        <f t="shared" si="23"/>
        <v>0</v>
      </c>
      <c r="AT41" s="212">
        <f t="shared" si="23"/>
        <v>0</v>
      </c>
      <c r="AU41" s="64"/>
      <c r="AV41" s="64"/>
      <c r="AW41" s="64"/>
      <c r="AX41" s="64"/>
      <c r="AY41" s="64"/>
      <c r="AZ41" s="64"/>
      <c r="BA41" s="64"/>
    </row>
    <row r="42" spans="1:56" s="12" customFormat="1" ht="12.75" customHeight="1" x14ac:dyDescent="0.2">
      <c r="A42" s="986"/>
      <c r="B42" s="64"/>
      <c r="C42" s="187"/>
      <c r="D42" s="57" t="s">
        <v>41</v>
      </c>
      <c r="E42" s="57"/>
      <c r="F42" s="191">
        <f t="shared" ref="F42:P42" si="24">ROUND($R42/12,0)</f>
        <v>0</v>
      </c>
      <c r="G42" s="192">
        <f t="shared" si="24"/>
        <v>0</v>
      </c>
      <c r="H42" s="192">
        <f t="shared" si="24"/>
        <v>0</v>
      </c>
      <c r="I42" s="192">
        <f t="shared" si="24"/>
        <v>0</v>
      </c>
      <c r="J42" s="192">
        <f t="shared" si="24"/>
        <v>0</v>
      </c>
      <c r="K42" s="192">
        <f t="shared" si="24"/>
        <v>0</v>
      </c>
      <c r="L42" s="192">
        <f t="shared" si="24"/>
        <v>0</v>
      </c>
      <c r="M42" s="192">
        <f t="shared" si="24"/>
        <v>0</v>
      </c>
      <c r="N42" s="192">
        <f t="shared" si="24"/>
        <v>0</v>
      </c>
      <c r="O42" s="192">
        <f t="shared" si="24"/>
        <v>0</v>
      </c>
      <c r="P42" s="192">
        <f t="shared" si="24"/>
        <v>0</v>
      </c>
      <c r="Q42" s="192">
        <f>R42-SUM(F42:P42)</f>
        <v>0</v>
      </c>
      <c r="R42" s="209">
        <f>-Overview!$G$20</f>
        <v>0</v>
      </c>
      <c r="S42" s="26"/>
      <c r="T42" s="191">
        <f>ROUND($AF42/12,0)</f>
        <v>0</v>
      </c>
      <c r="U42" s="192">
        <f t="shared" ref="U42:AD42" si="25">ROUND($AF42/12,0)</f>
        <v>0</v>
      </c>
      <c r="V42" s="192">
        <f t="shared" si="25"/>
        <v>0</v>
      </c>
      <c r="W42" s="192">
        <f t="shared" si="25"/>
        <v>0</v>
      </c>
      <c r="X42" s="192">
        <f t="shared" si="25"/>
        <v>0</v>
      </c>
      <c r="Y42" s="192">
        <f t="shared" si="25"/>
        <v>0</v>
      </c>
      <c r="Z42" s="192">
        <f t="shared" si="25"/>
        <v>0</v>
      </c>
      <c r="AA42" s="192">
        <f t="shared" si="25"/>
        <v>0</v>
      </c>
      <c r="AB42" s="192">
        <f t="shared" si="25"/>
        <v>0</v>
      </c>
      <c r="AC42" s="192">
        <f t="shared" si="25"/>
        <v>0</v>
      </c>
      <c r="AD42" s="192">
        <f t="shared" si="25"/>
        <v>0</v>
      </c>
      <c r="AE42" s="192">
        <f>AF42-SUM(T42:AD42)</f>
        <v>0</v>
      </c>
      <c r="AF42" s="209">
        <f>-Overview!$H$20</f>
        <v>0</v>
      </c>
      <c r="AG42" s="26"/>
      <c r="AH42" s="191">
        <f t="shared" ref="AH42:AR42" si="26">ROUND($AT42/12,0)</f>
        <v>0</v>
      </c>
      <c r="AI42" s="192">
        <f t="shared" si="26"/>
        <v>0</v>
      </c>
      <c r="AJ42" s="192">
        <f t="shared" si="26"/>
        <v>0</v>
      </c>
      <c r="AK42" s="192">
        <f t="shared" si="26"/>
        <v>0</v>
      </c>
      <c r="AL42" s="192">
        <f t="shared" si="26"/>
        <v>0</v>
      </c>
      <c r="AM42" s="192">
        <f t="shared" si="26"/>
        <v>0</v>
      </c>
      <c r="AN42" s="192">
        <f t="shared" si="26"/>
        <v>0</v>
      </c>
      <c r="AO42" s="192">
        <f t="shared" si="26"/>
        <v>0</v>
      </c>
      <c r="AP42" s="192">
        <f t="shared" si="26"/>
        <v>0</v>
      </c>
      <c r="AQ42" s="192">
        <f t="shared" si="26"/>
        <v>0</v>
      </c>
      <c r="AR42" s="192">
        <f t="shared" si="26"/>
        <v>0</v>
      </c>
      <c r="AS42" s="192">
        <f>AT42-SUM(AH42:AR42)</f>
        <v>0</v>
      </c>
      <c r="AT42" s="209">
        <f>-Overview!I20</f>
        <v>0</v>
      </c>
      <c r="AU42" s="42"/>
      <c r="AV42" s="42"/>
      <c r="AW42" s="42"/>
      <c r="AX42" s="42"/>
      <c r="AY42" s="42"/>
      <c r="AZ42" s="42"/>
      <c r="BA42" s="42"/>
    </row>
    <row r="43" spans="1:56" s="12" customFormat="1" ht="15" customHeight="1" x14ac:dyDescent="0.2">
      <c r="A43" s="986"/>
      <c r="B43" s="64"/>
      <c r="C43" s="187" t="s">
        <v>30</v>
      </c>
      <c r="D43" s="182"/>
      <c r="E43" s="57"/>
      <c r="F43" s="203">
        <f>'Cash Flow Summary'!H43</f>
        <v>0</v>
      </c>
      <c r="G43" s="204">
        <f>F44</f>
        <v>0</v>
      </c>
      <c r="H43" s="204">
        <f t="shared" ref="H43:Q43" si="27">G44</f>
        <v>0</v>
      </c>
      <c r="I43" s="204">
        <f t="shared" si="27"/>
        <v>0</v>
      </c>
      <c r="J43" s="204">
        <f t="shared" si="27"/>
        <v>0</v>
      </c>
      <c r="K43" s="204">
        <f t="shared" si="27"/>
        <v>0</v>
      </c>
      <c r="L43" s="204">
        <f t="shared" si="27"/>
        <v>0</v>
      </c>
      <c r="M43" s="204">
        <f t="shared" si="27"/>
        <v>0</v>
      </c>
      <c r="N43" s="204">
        <f t="shared" si="27"/>
        <v>0</v>
      </c>
      <c r="O43" s="204">
        <f t="shared" si="27"/>
        <v>0</v>
      </c>
      <c r="P43" s="204">
        <f t="shared" si="27"/>
        <v>0</v>
      </c>
      <c r="Q43" s="204">
        <f t="shared" si="27"/>
        <v>0</v>
      </c>
      <c r="R43" s="213">
        <f>F43</f>
        <v>0</v>
      </c>
      <c r="S43" s="64"/>
      <c r="T43" s="203">
        <f>R44</f>
        <v>0</v>
      </c>
      <c r="U43" s="204">
        <f>T44</f>
        <v>0</v>
      </c>
      <c r="V43" s="204">
        <f t="shared" ref="V43:AE43" si="28">U44</f>
        <v>0</v>
      </c>
      <c r="W43" s="204">
        <f t="shared" si="28"/>
        <v>0</v>
      </c>
      <c r="X43" s="204">
        <f t="shared" si="28"/>
        <v>0</v>
      </c>
      <c r="Y43" s="204">
        <f t="shared" si="28"/>
        <v>0</v>
      </c>
      <c r="Z43" s="204">
        <f t="shared" si="28"/>
        <v>0</v>
      </c>
      <c r="AA43" s="204">
        <f t="shared" si="28"/>
        <v>0</v>
      </c>
      <c r="AB43" s="204">
        <f t="shared" si="28"/>
        <v>0</v>
      </c>
      <c r="AC43" s="204">
        <f t="shared" si="28"/>
        <v>0</v>
      </c>
      <c r="AD43" s="204">
        <f t="shared" si="28"/>
        <v>0</v>
      </c>
      <c r="AE43" s="204">
        <f t="shared" si="28"/>
        <v>0</v>
      </c>
      <c r="AF43" s="213">
        <f>T43</f>
        <v>0</v>
      </c>
      <c r="AG43" s="64"/>
      <c r="AH43" s="203">
        <f>AF44</f>
        <v>0</v>
      </c>
      <c r="AI43" s="204">
        <f>AH44</f>
        <v>0</v>
      </c>
      <c r="AJ43" s="204">
        <f t="shared" ref="AJ43:AS43" si="29">AI44</f>
        <v>0</v>
      </c>
      <c r="AK43" s="204">
        <f t="shared" si="29"/>
        <v>0</v>
      </c>
      <c r="AL43" s="204">
        <f t="shared" si="29"/>
        <v>0</v>
      </c>
      <c r="AM43" s="204">
        <f t="shared" si="29"/>
        <v>0</v>
      </c>
      <c r="AN43" s="204">
        <f t="shared" si="29"/>
        <v>0</v>
      </c>
      <c r="AO43" s="204">
        <f t="shared" si="29"/>
        <v>0</v>
      </c>
      <c r="AP43" s="204">
        <f t="shared" si="29"/>
        <v>0</v>
      </c>
      <c r="AQ43" s="204">
        <f t="shared" si="29"/>
        <v>0</v>
      </c>
      <c r="AR43" s="204">
        <f t="shared" si="29"/>
        <v>0</v>
      </c>
      <c r="AS43" s="204">
        <f t="shared" si="29"/>
        <v>0</v>
      </c>
      <c r="AT43" s="213">
        <f>AH43</f>
        <v>0</v>
      </c>
      <c r="AU43" s="64"/>
      <c r="AV43" s="64"/>
      <c r="AW43" s="64"/>
      <c r="AX43" s="64"/>
      <c r="AY43" s="64"/>
      <c r="AZ43" s="64"/>
      <c r="BA43" s="64"/>
    </row>
    <row r="44" spans="1:56" s="13" customFormat="1" ht="15" customHeight="1" x14ac:dyDescent="0.2">
      <c r="A44" s="986"/>
      <c r="B44" s="64"/>
      <c r="C44" s="188" t="s">
        <v>22</v>
      </c>
      <c r="D44" s="159"/>
      <c r="E44" s="159"/>
      <c r="F44" s="206">
        <f t="shared" ref="F44:Q44" si="30">SUM(F41:F43)</f>
        <v>0</v>
      </c>
      <c r="G44" s="207">
        <f t="shared" si="30"/>
        <v>0</v>
      </c>
      <c r="H44" s="207">
        <f t="shared" si="30"/>
        <v>0</v>
      </c>
      <c r="I44" s="207">
        <f t="shared" si="30"/>
        <v>0</v>
      </c>
      <c r="J44" s="207">
        <f t="shared" si="30"/>
        <v>0</v>
      </c>
      <c r="K44" s="207">
        <f t="shared" si="30"/>
        <v>0</v>
      </c>
      <c r="L44" s="207">
        <f t="shared" si="30"/>
        <v>0</v>
      </c>
      <c r="M44" s="207">
        <f t="shared" si="30"/>
        <v>0</v>
      </c>
      <c r="N44" s="207">
        <f t="shared" si="30"/>
        <v>0</v>
      </c>
      <c r="O44" s="207">
        <f t="shared" si="30"/>
        <v>0</v>
      </c>
      <c r="P44" s="207">
        <f t="shared" si="30"/>
        <v>0</v>
      </c>
      <c r="Q44" s="207">
        <f t="shared" si="30"/>
        <v>0</v>
      </c>
      <c r="R44" s="214">
        <f>SUM(R41:R43)</f>
        <v>0</v>
      </c>
      <c r="S44" s="66"/>
      <c r="T44" s="206">
        <f t="shared" ref="T44:AF44" si="31">SUM(T41:T43)</f>
        <v>0</v>
      </c>
      <c r="U44" s="207">
        <f t="shared" si="31"/>
        <v>0</v>
      </c>
      <c r="V44" s="207">
        <f t="shared" si="31"/>
        <v>0</v>
      </c>
      <c r="W44" s="207">
        <f t="shared" si="31"/>
        <v>0</v>
      </c>
      <c r="X44" s="207">
        <f t="shared" si="31"/>
        <v>0</v>
      </c>
      <c r="Y44" s="207">
        <f t="shared" si="31"/>
        <v>0</v>
      </c>
      <c r="Z44" s="207">
        <f t="shared" si="31"/>
        <v>0</v>
      </c>
      <c r="AA44" s="207">
        <f t="shared" si="31"/>
        <v>0</v>
      </c>
      <c r="AB44" s="207">
        <f t="shared" si="31"/>
        <v>0</v>
      </c>
      <c r="AC44" s="207">
        <f t="shared" si="31"/>
        <v>0</v>
      </c>
      <c r="AD44" s="207">
        <f t="shared" si="31"/>
        <v>0</v>
      </c>
      <c r="AE44" s="207">
        <f t="shared" si="31"/>
        <v>0</v>
      </c>
      <c r="AF44" s="214">
        <f t="shared" si="31"/>
        <v>0</v>
      </c>
      <c r="AG44" s="66"/>
      <c r="AH44" s="206">
        <f t="shared" ref="AH44:AT44" si="32">SUM(AH41:AH43)</f>
        <v>0</v>
      </c>
      <c r="AI44" s="207">
        <f t="shared" si="32"/>
        <v>0</v>
      </c>
      <c r="AJ44" s="207">
        <f t="shared" si="32"/>
        <v>0</v>
      </c>
      <c r="AK44" s="207">
        <f t="shared" si="32"/>
        <v>0</v>
      </c>
      <c r="AL44" s="207">
        <f t="shared" si="32"/>
        <v>0</v>
      </c>
      <c r="AM44" s="207">
        <f t="shared" si="32"/>
        <v>0</v>
      </c>
      <c r="AN44" s="207">
        <f t="shared" si="32"/>
        <v>0</v>
      </c>
      <c r="AO44" s="207">
        <f t="shared" si="32"/>
        <v>0</v>
      </c>
      <c r="AP44" s="207">
        <f t="shared" si="32"/>
        <v>0</v>
      </c>
      <c r="AQ44" s="207">
        <f t="shared" si="32"/>
        <v>0</v>
      </c>
      <c r="AR44" s="207">
        <f t="shared" si="32"/>
        <v>0</v>
      </c>
      <c r="AS44" s="207">
        <f t="shared" si="32"/>
        <v>0</v>
      </c>
      <c r="AT44" s="214">
        <f t="shared" si="32"/>
        <v>0</v>
      </c>
      <c r="AU44" s="64"/>
      <c r="AV44" s="64"/>
      <c r="AW44" s="64"/>
      <c r="AX44" s="64"/>
      <c r="AY44" s="64"/>
      <c r="AZ44" s="64"/>
      <c r="BA44" s="64"/>
    </row>
    <row r="45" spans="1:56" ht="15" customHeight="1" x14ac:dyDescent="0.2">
      <c r="A45" s="986"/>
      <c r="B45" s="26"/>
      <c r="AU45" s="42"/>
      <c r="AV45" s="42"/>
      <c r="AW45" s="42"/>
      <c r="AX45" s="42"/>
      <c r="AY45" s="42"/>
      <c r="AZ45" s="42"/>
      <c r="BA45" s="42"/>
    </row>
    <row r="46" spans="1:56" hidden="1" x14ac:dyDescent="0.2">
      <c r="A46" s="986"/>
      <c r="B46" s="26"/>
      <c r="C46" s="10" t="s">
        <v>280</v>
      </c>
      <c r="D46" s="42"/>
      <c r="E46" s="42"/>
      <c r="F46" s="42">
        <v>1</v>
      </c>
      <c r="G46" s="42">
        <f>+F46+1</f>
        <v>2</v>
      </c>
      <c r="H46" s="42">
        <f t="shared" ref="H46:Q46" si="33">+G46+1</f>
        <v>3</v>
      </c>
      <c r="I46" s="42">
        <f t="shared" si="33"/>
        <v>4</v>
      </c>
      <c r="J46" s="42">
        <f t="shared" si="33"/>
        <v>5</v>
      </c>
      <c r="K46" s="42">
        <f t="shared" si="33"/>
        <v>6</v>
      </c>
      <c r="L46" s="42">
        <f t="shared" si="33"/>
        <v>7</v>
      </c>
      <c r="M46" s="42">
        <f t="shared" si="33"/>
        <v>8</v>
      </c>
      <c r="N46" s="42">
        <f t="shared" si="33"/>
        <v>9</v>
      </c>
      <c r="O46" s="42">
        <f t="shared" si="33"/>
        <v>10</v>
      </c>
      <c r="P46" s="42">
        <f t="shared" si="33"/>
        <v>11</v>
      </c>
      <c r="Q46" s="42">
        <f t="shared" si="33"/>
        <v>12</v>
      </c>
      <c r="R46" s="41"/>
      <c r="S46" s="26"/>
      <c r="T46" s="42">
        <f>+Q46+1</f>
        <v>13</v>
      </c>
      <c r="U46" s="42">
        <f>+T46+1</f>
        <v>14</v>
      </c>
      <c r="V46" s="42">
        <f t="shared" ref="V46:AE46" si="34">+U46+1</f>
        <v>15</v>
      </c>
      <c r="W46" s="42">
        <f t="shared" si="34"/>
        <v>16</v>
      </c>
      <c r="X46" s="42">
        <f t="shared" si="34"/>
        <v>17</v>
      </c>
      <c r="Y46" s="42">
        <f t="shared" si="34"/>
        <v>18</v>
      </c>
      <c r="Z46" s="42">
        <f t="shared" si="34"/>
        <v>19</v>
      </c>
      <c r="AA46" s="42">
        <f t="shared" si="34"/>
        <v>20</v>
      </c>
      <c r="AB46" s="42">
        <f t="shared" si="34"/>
        <v>21</v>
      </c>
      <c r="AC46" s="42">
        <f t="shared" si="34"/>
        <v>22</v>
      </c>
      <c r="AD46" s="42">
        <f t="shared" si="34"/>
        <v>23</v>
      </c>
      <c r="AE46" s="42">
        <f t="shared" si="34"/>
        <v>24</v>
      </c>
      <c r="AF46" s="42"/>
      <c r="AG46" s="41"/>
      <c r="AH46" s="42">
        <f>+AE46+1</f>
        <v>25</v>
      </c>
      <c r="AI46" s="42">
        <f>+AH46+1</f>
        <v>26</v>
      </c>
      <c r="AJ46" s="42">
        <f t="shared" ref="AJ46:AS46" si="35">+AI46+1</f>
        <v>27</v>
      </c>
      <c r="AK46" s="42">
        <f t="shared" si="35"/>
        <v>28</v>
      </c>
      <c r="AL46" s="42">
        <f t="shared" si="35"/>
        <v>29</v>
      </c>
      <c r="AM46" s="42">
        <f t="shared" si="35"/>
        <v>30</v>
      </c>
      <c r="AN46" s="42">
        <f t="shared" si="35"/>
        <v>31</v>
      </c>
      <c r="AO46" s="42">
        <f t="shared" si="35"/>
        <v>32</v>
      </c>
      <c r="AP46" s="42">
        <f t="shared" si="35"/>
        <v>33</v>
      </c>
      <c r="AQ46" s="42">
        <f t="shared" si="35"/>
        <v>34</v>
      </c>
      <c r="AR46" s="42">
        <f t="shared" si="35"/>
        <v>35</v>
      </c>
      <c r="AS46" s="42">
        <f t="shared" si="35"/>
        <v>36</v>
      </c>
      <c r="AT46" s="42"/>
      <c r="AU46" s="42"/>
      <c r="AV46" s="42"/>
      <c r="AW46" s="42"/>
      <c r="AX46" s="42"/>
      <c r="AY46" s="42"/>
      <c r="AZ46" s="42"/>
      <c r="BA46" s="42"/>
    </row>
    <row r="47" spans="1:56" hidden="1" x14ac:dyDescent="0.2">
      <c r="A47" s="986"/>
      <c r="B47" s="26"/>
      <c r="C47" s="10" t="s">
        <v>290</v>
      </c>
      <c r="D47" s="42"/>
      <c r="E47" s="42"/>
      <c r="F47" s="11">
        <f>'Input - Store'!AE10</f>
        <v>1</v>
      </c>
      <c r="G47" s="11">
        <f>'Input - Store'!AF10</f>
        <v>2</v>
      </c>
      <c r="H47" s="11">
        <f>'Input - Store'!AG10</f>
        <v>3</v>
      </c>
      <c r="I47" s="11">
        <f>'Input - Store'!AH10</f>
        <v>4</v>
      </c>
      <c r="J47" s="11">
        <f>'Input - Store'!AI10</f>
        <v>5</v>
      </c>
      <c r="K47" s="11">
        <f>'Input - Store'!AJ10</f>
        <v>6</v>
      </c>
      <c r="L47" s="11">
        <f>'Input - Store'!AK10</f>
        <v>7</v>
      </c>
      <c r="M47" s="11">
        <f>'Input - Store'!AL10</f>
        <v>8</v>
      </c>
      <c r="N47" s="11">
        <f>'Input - Store'!AM10</f>
        <v>9</v>
      </c>
      <c r="O47" s="11">
        <f>'Input - Store'!AN10</f>
        <v>10</v>
      </c>
      <c r="P47" s="11">
        <f>'Input - Store'!AO10</f>
        <v>11</v>
      </c>
      <c r="Q47" s="11">
        <f>'Input - Store'!AP10</f>
        <v>12</v>
      </c>
      <c r="R47" s="330"/>
      <c r="S47" s="1"/>
      <c r="T47" s="1">
        <f>+F47</f>
        <v>1</v>
      </c>
      <c r="U47" s="1">
        <f t="shared" ref="U47:AE47" si="36">+G47</f>
        <v>2</v>
      </c>
      <c r="V47" s="1">
        <f t="shared" si="36"/>
        <v>3</v>
      </c>
      <c r="W47" s="1">
        <f t="shared" si="36"/>
        <v>4</v>
      </c>
      <c r="X47" s="1">
        <f t="shared" si="36"/>
        <v>5</v>
      </c>
      <c r="Y47" s="1">
        <f t="shared" si="36"/>
        <v>6</v>
      </c>
      <c r="Z47" s="1">
        <f t="shared" si="36"/>
        <v>7</v>
      </c>
      <c r="AA47" s="1">
        <f t="shared" si="36"/>
        <v>8</v>
      </c>
      <c r="AB47" s="1">
        <f t="shared" si="36"/>
        <v>9</v>
      </c>
      <c r="AC47" s="1">
        <f t="shared" si="36"/>
        <v>10</v>
      </c>
      <c r="AD47" s="1">
        <f t="shared" si="36"/>
        <v>11</v>
      </c>
      <c r="AE47" s="1">
        <f t="shared" si="36"/>
        <v>12</v>
      </c>
      <c r="AF47" s="330"/>
      <c r="AG47" s="1"/>
      <c r="AH47" s="1">
        <f>+T47</f>
        <v>1</v>
      </c>
      <c r="AI47" s="1">
        <f t="shared" ref="AI47:AS47" si="37">+U47</f>
        <v>2</v>
      </c>
      <c r="AJ47" s="1">
        <f t="shared" si="37"/>
        <v>3</v>
      </c>
      <c r="AK47" s="1">
        <f t="shared" si="37"/>
        <v>4</v>
      </c>
      <c r="AL47" s="1">
        <f t="shared" si="37"/>
        <v>5</v>
      </c>
      <c r="AM47" s="1">
        <f t="shared" si="37"/>
        <v>6</v>
      </c>
      <c r="AN47" s="1">
        <f t="shared" si="37"/>
        <v>7</v>
      </c>
      <c r="AO47" s="1">
        <f t="shared" si="37"/>
        <v>8</v>
      </c>
      <c r="AP47" s="1">
        <f t="shared" si="37"/>
        <v>9</v>
      </c>
      <c r="AQ47" s="1">
        <f t="shared" si="37"/>
        <v>10</v>
      </c>
      <c r="AR47" s="1">
        <f t="shared" si="37"/>
        <v>11</v>
      </c>
      <c r="AS47" s="1">
        <f t="shared" si="37"/>
        <v>12</v>
      </c>
      <c r="AT47" s="42"/>
      <c r="AU47" s="42"/>
      <c r="AV47" s="42"/>
      <c r="AW47" s="42"/>
      <c r="AX47" s="42"/>
      <c r="AY47" s="42"/>
      <c r="AZ47" s="42"/>
      <c r="BA47" s="42"/>
    </row>
    <row r="48" spans="1:56" hidden="1" x14ac:dyDescent="0.2">
      <c r="A48" s="986"/>
      <c r="B48" s="26"/>
      <c r="C48" s="42" t="s">
        <v>48</v>
      </c>
      <c r="D48" s="42"/>
      <c r="E48" s="67" t="s">
        <v>2</v>
      </c>
      <c r="F48" s="42">
        <f>MIN($F$43,$F$44:$Q$44)</f>
        <v>0</v>
      </c>
      <c r="G48" s="42">
        <f>MAX($F$43,$F$44:$Q$44)</f>
        <v>0</v>
      </c>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row>
    <row r="49" spans="1:53" hidden="1" x14ac:dyDescent="0.2">
      <c r="A49" s="986"/>
      <c r="B49" s="26"/>
      <c r="C49" s="42"/>
      <c r="D49" s="42"/>
      <c r="E49" s="67" t="s">
        <v>3</v>
      </c>
      <c r="F49" s="42">
        <f>MIN($T$43,$T$44:$AE$44)</f>
        <v>0</v>
      </c>
      <c r="G49" s="42">
        <f>MAX($T$43,$T$44:$AE$44)</f>
        <v>0</v>
      </c>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row>
    <row r="50" spans="1:53" hidden="1" x14ac:dyDescent="0.2">
      <c r="A50" s="986"/>
      <c r="B50" s="26"/>
      <c r="C50" s="42"/>
      <c r="D50" s="42"/>
      <c r="E50" s="67" t="s">
        <v>4</v>
      </c>
      <c r="F50" s="42">
        <f>MIN($AH$43,$AH$44:$AS$44)</f>
        <v>0</v>
      </c>
      <c r="G50" s="42">
        <f>MAX($AH$43,$AH$44:$AS$44)</f>
        <v>0</v>
      </c>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row>
    <row r="51" spans="1:53" hidden="1" x14ac:dyDescent="0.2">
      <c r="A51" s="986"/>
      <c r="B51" s="26"/>
      <c r="C51" s="42"/>
      <c r="D51" s="42"/>
      <c r="E51" s="67" t="s">
        <v>35</v>
      </c>
      <c r="F51" s="42">
        <f>MIN(F48:F50)</f>
        <v>0</v>
      </c>
      <c r="G51" s="42">
        <f>MAX(G48:G50)</f>
        <v>0</v>
      </c>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row>
    <row r="52" spans="1:53" hidden="1" x14ac:dyDescent="0.2">
      <c r="A52" s="986"/>
      <c r="B52" s="26"/>
      <c r="C52" s="42"/>
      <c r="D52" s="42"/>
      <c r="E52" s="67"/>
      <c r="F52" s="42">
        <f>IF(F$54=1,'Input - Finance'!$G$23,0)</f>
        <v>0</v>
      </c>
      <c r="G52" s="42">
        <f>IF(G$54=1,'Input - Finance'!$G$23,0)</f>
        <v>0</v>
      </c>
      <c r="H52" s="42">
        <f>IF(H$54=1,'Input - Finance'!$G$23,0)</f>
        <v>0</v>
      </c>
      <c r="I52" s="42">
        <f>IF(I$54=1,'Input - Finance'!$G$23,0)</f>
        <v>0</v>
      </c>
      <c r="J52" s="42">
        <f>IF(J$54=1,'Input - Finance'!$G$23,0)</f>
        <v>0</v>
      </c>
      <c r="K52" s="42">
        <f>IF(K$54=1,'Input - Finance'!$G$23,0)</f>
        <v>0</v>
      </c>
      <c r="L52" s="42">
        <f>IF(L$54=1,'Input - Finance'!$G$23,0)</f>
        <v>0</v>
      </c>
      <c r="M52" s="42">
        <f>IF(M$54=1,'Input - Finance'!$G$23,0)</f>
        <v>0</v>
      </c>
      <c r="N52" s="42">
        <f>IF(N$54=1,'Input - Finance'!$G$23,0)</f>
        <v>0</v>
      </c>
      <c r="O52" s="42">
        <f>IF(O$54=1,'Input - Finance'!$G$23,0)</f>
        <v>0</v>
      </c>
      <c r="P52" s="42">
        <f>IF(P$54=1,'Input - Finance'!$G$23,0)</f>
        <v>0</v>
      </c>
      <c r="Q52" s="42">
        <f>IF(Q$54=1,'Input - Finance'!$G$23,0)</f>
        <v>0</v>
      </c>
      <c r="R52" s="42"/>
      <c r="S52" s="42"/>
      <c r="T52" s="42">
        <f>IF(T$54=1,'Input - Finance'!$G$23,0)</f>
        <v>0</v>
      </c>
      <c r="U52" s="42">
        <f>IF(U$54=1,'Input - Finance'!$G$23,0)</f>
        <v>0</v>
      </c>
      <c r="V52" s="42">
        <f>IF(V$54=1,'Input - Finance'!$G$23,0)</f>
        <v>0</v>
      </c>
      <c r="W52" s="42">
        <f>IF(W$54=1,'Input - Finance'!$G$23,0)</f>
        <v>0</v>
      </c>
      <c r="X52" s="42">
        <f>IF(X$54=1,'Input - Finance'!$G$23,0)</f>
        <v>0</v>
      </c>
      <c r="Y52" s="42">
        <f>IF(Y$54=1,'Input - Finance'!$G$23,0)</f>
        <v>0</v>
      </c>
      <c r="Z52" s="42">
        <f>IF(Z$54=1,'Input - Finance'!$G$23,0)</f>
        <v>0</v>
      </c>
      <c r="AA52" s="42">
        <f>IF(AA$54=1,'Input - Finance'!$G$23,0)</f>
        <v>0</v>
      </c>
      <c r="AB52" s="42">
        <f>IF(AB$54=1,'Input - Finance'!$G$23,0)</f>
        <v>0</v>
      </c>
      <c r="AC52" s="42">
        <f>IF(AC$54=1,'Input - Finance'!$G$23,0)</f>
        <v>0</v>
      </c>
      <c r="AD52" s="42">
        <f>IF(AD$54=1,'Input - Finance'!$G$23,0)</f>
        <v>0</v>
      </c>
      <c r="AE52" s="42">
        <f>IF(AE$54=1,'Input - Finance'!$G$23,0)</f>
        <v>0</v>
      </c>
      <c r="AF52" s="42"/>
      <c r="AG52" s="42"/>
      <c r="AH52" s="42">
        <f>IF(AH$54=1,'Input - Finance'!$G$23,0)</f>
        <v>0</v>
      </c>
      <c r="AI52" s="42">
        <f>IF(AI$54=1,'Input - Finance'!$G$23,0)</f>
        <v>0</v>
      </c>
      <c r="AJ52" s="42">
        <f>IF(AJ$54=1,'Input - Finance'!$G$23,0)</f>
        <v>0</v>
      </c>
      <c r="AK52" s="42">
        <f>IF(AK$54=1,'Input - Finance'!$G$23,0)</f>
        <v>0</v>
      </c>
      <c r="AL52" s="42">
        <f>IF(AL$54=1,'Input - Finance'!$G$23,0)</f>
        <v>0</v>
      </c>
      <c r="AM52" s="42">
        <f>IF(AM$54=1,'Input - Finance'!$G$23,0)</f>
        <v>0</v>
      </c>
      <c r="AN52" s="42">
        <f>IF(AN$54=1,'Input - Finance'!$G$23,0)</f>
        <v>0</v>
      </c>
      <c r="AO52" s="42">
        <f>IF(AO$54=1,'Input - Finance'!$G$23,0)</f>
        <v>0</v>
      </c>
      <c r="AP52" s="42">
        <f>IF(AP$54=1,'Input - Finance'!$G$23,0)</f>
        <v>0</v>
      </c>
      <c r="AQ52" s="42">
        <f>IF(AQ$54=1,'Input - Finance'!$G$23,0)</f>
        <v>0</v>
      </c>
      <c r="AR52" s="42">
        <f>IF(AR$54=1,'Input - Finance'!$G$23,0)</f>
        <v>0</v>
      </c>
      <c r="AS52" s="42">
        <f>IF(AS$54=1,'Input - Finance'!$G$23,0)</f>
        <v>0</v>
      </c>
      <c r="AT52" s="42"/>
      <c r="AU52" s="42"/>
      <c r="AV52" s="42"/>
      <c r="AW52" s="42"/>
      <c r="AX52" s="42"/>
      <c r="AY52" s="42"/>
      <c r="AZ52" s="42"/>
      <c r="BA52" s="42"/>
    </row>
    <row r="53" spans="1:53" hidden="1" x14ac:dyDescent="0.2">
      <c r="A53" s="986"/>
      <c r="B53" s="26"/>
      <c r="C53" s="42"/>
      <c r="D53" s="42"/>
      <c r="E53" s="67"/>
      <c r="F53" s="42">
        <f t="shared" ref="F53:Q53" si="38">IF(F$54=1,MIN(F43:F44)+F52,0)</f>
        <v>0</v>
      </c>
      <c r="G53" s="42">
        <f t="shared" si="38"/>
        <v>0</v>
      </c>
      <c r="H53" s="42">
        <f t="shared" si="38"/>
        <v>0</v>
      </c>
      <c r="I53" s="42">
        <f t="shared" si="38"/>
        <v>0</v>
      </c>
      <c r="J53" s="42">
        <f t="shared" si="38"/>
        <v>0</v>
      </c>
      <c r="K53" s="42">
        <f t="shared" si="38"/>
        <v>0</v>
      </c>
      <c r="L53" s="42">
        <f t="shared" si="38"/>
        <v>0</v>
      </c>
      <c r="M53" s="42">
        <f t="shared" si="38"/>
        <v>0</v>
      </c>
      <c r="N53" s="42">
        <f t="shared" si="38"/>
        <v>0</v>
      </c>
      <c r="O53" s="42">
        <f t="shared" si="38"/>
        <v>0</v>
      </c>
      <c r="P53" s="42">
        <f t="shared" si="38"/>
        <v>0</v>
      </c>
      <c r="Q53" s="42">
        <f t="shared" si="38"/>
        <v>0</v>
      </c>
      <c r="R53" s="42"/>
      <c r="S53" s="42"/>
      <c r="T53" s="42">
        <f t="shared" ref="T53:AE53" si="39">IF(T$54=1,MIN(T43:T44)+T52,0)</f>
        <v>0</v>
      </c>
      <c r="U53" s="42">
        <f t="shared" si="39"/>
        <v>0</v>
      </c>
      <c r="V53" s="42">
        <f t="shared" si="39"/>
        <v>0</v>
      </c>
      <c r="W53" s="42">
        <f t="shared" si="39"/>
        <v>0</v>
      </c>
      <c r="X53" s="42">
        <f t="shared" si="39"/>
        <v>0</v>
      </c>
      <c r="Y53" s="42">
        <f t="shared" si="39"/>
        <v>0</v>
      </c>
      <c r="Z53" s="42">
        <f t="shared" si="39"/>
        <v>0</v>
      </c>
      <c r="AA53" s="42">
        <f t="shared" si="39"/>
        <v>0</v>
      </c>
      <c r="AB53" s="42">
        <f t="shared" si="39"/>
        <v>0</v>
      </c>
      <c r="AC53" s="42">
        <f t="shared" si="39"/>
        <v>0</v>
      </c>
      <c r="AD53" s="42">
        <f t="shared" si="39"/>
        <v>0</v>
      </c>
      <c r="AE53" s="42">
        <f t="shared" si="39"/>
        <v>0</v>
      </c>
      <c r="AF53" s="42"/>
      <c r="AG53" s="42"/>
      <c r="AH53" s="42">
        <f t="shared" ref="AH53:AS53" si="40">IF(AH$54=1,MIN(AH43:AH44)+AH52,0)</f>
        <v>0</v>
      </c>
      <c r="AI53" s="42">
        <f t="shared" si="40"/>
        <v>0</v>
      </c>
      <c r="AJ53" s="42">
        <f t="shared" si="40"/>
        <v>0</v>
      </c>
      <c r="AK53" s="42">
        <f t="shared" si="40"/>
        <v>0</v>
      </c>
      <c r="AL53" s="42">
        <f t="shared" si="40"/>
        <v>0</v>
      </c>
      <c r="AM53" s="42">
        <f t="shared" si="40"/>
        <v>0</v>
      </c>
      <c r="AN53" s="42">
        <f t="shared" si="40"/>
        <v>0</v>
      </c>
      <c r="AO53" s="42">
        <f t="shared" si="40"/>
        <v>0</v>
      </c>
      <c r="AP53" s="42">
        <f t="shared" si="40"/>
        <v>0</v>
      </c>
      <c r="AQ53" s="42">
        <f t="shared" si="40"/>
        <v>0</v>
      </c>
      <c r="AR53" s="42">
        <f t="shared" si="40"/>
        <v>0</v>
      </c>
      <c r="AS53" s="42">
        <f t="shared" si="40"/>
        <v>0</v>
      </c>
      <c r="AT53" s="42"/>
      <c r="AU53" s="42"/>
      <c r="AV53" s="42"/>
      <c r="AW53" s="42"/>
      <c r="AX53" s="42"/>
      <c r="AY53" s="42"/>
      <c r="AZ53" s="42"/>
      <c r="BA53" s="42"/>
    </row>
    <row r="54" spans="1:53" hidden="1" x14ac:dyDescent="0.2">
      <c r="A54" s="982"/>
      <c r="B54" s="26"/>
      <c r="C54" s="10" t="s">
        <v>143</v>
      </c>
      <c r="D54" s="42"/>
      <c r="E54" s="42">
        <f>MAX(F54:AT54)</f>
        <v>0</v>
      </c>
      <c r="F54" s="42">
        <f>IF(F43&lt;0,IF(F43&lt;(-'Input - Finance'!$G$23),1,0),0)</f>
        <v>0</v>
      </c>
      <c r="G54" s="42">
        <f>IF(G43&lt;0,IF(G43&lt;(-'Input - Finance'!$G$23),1,0),0)</f>
        <v>0</v>
      </c>
      <c r="H54" s="42">
        <f>IF(H43&lt;0,IF(H43&lt;(-'Input - Finance'!$G$23),1,0),0)</f>
        <v>0</v>
      </c>
      <c r="I54" s="42">
        <f>IF(I43&lt;0,IF(I43&lt;(-'Input - Finance'!$G$23),1,0),0)</f>
        <v>0</v>
      </c>
      <c r="J54" s="42">
        <f>IF(J43&lt;0,IF(J43&lt;(-'Input - Finance'!$G$23),1,0),0)</f>
        <v>0</v>
      </c>
      <c r="K54" s="42">
        <f>IF(K43&lt;0,IF(K43&lt;(-'Input - Finance'!$G$23),1,0),0)</f>
        <v>0</v>
      </c>
      <c r="L54" s="42">
        <f>IF(L43&lt;0,IF(L43&lt;(-'Input - Finance'!$G$23),1,0),0)</f>
        <v>0</v>
      </c>
      <c r="M54" s="42">
        <f>IF(M43&lt;0,IF(M43&lt;(-'Input - Finance'!$G$23),1,0),0)</f>
        <v>0</v>
      </c>
      <c r="N54" s="42">
        <f>IF(N43&lt;0,IF(N43&lt;(-'Input - Finance'!$G$23),1,0),0)</f>
        <v>0</v>
      </c>
      <c r="O54" s="42">
        <f>IF(O43&lt;0,IF(O43&lt;(-'Input - Finance'!$G$23),1,0),0)</f>
        <v>0</v>
      </c>
      <c r="P54" s="42">
        <f>IF(P43&lt;0,IF(P43&lt;(-'Input - Finance'!$G$23),1,0),0)</f>
        <v>0</v>
      </c>
      <c r="Q54" s="42">
        <f>IF(Q43&lt;0,IF(Q43&lt;(-'Input - Finance'!$G$23),1,0),0)</f>
        <v>0</v>
      </c>
      <c r="R54" s="42"/>
      <c r="S54" s="42"/>
      <c r="T54" s="42">
        <f>IF(T43&lt;0,IF(T43&lt;(-'Input - Finance'!$G$23),1,0),0)</f>
        <v>0</v>
      </c>
      <c r="U54" s="42">
        <f>IF(U43&lt;0,IF(U43&lt;(-'Input - Finance'!$G$23),1,0),0)</f>
        <v>0</v>
      </c>
      <c r="V54" s="42">
        <f>IF(V43&lt;0,IF(V43&lt;(-'Input - Finance'!$G$23),1,0),0)</f>
        <v>0</v>
      </c>
      <c r="W54" s="42">
        <f>IF(W43&lt;0,IF(W43&lt;(-'Input - Finance'!$G$23),1,0),0)</f>
        <v>0</v>
      </c>
      <c r="X54" s="42">
        <f>IF(X43&lt;0,IF(X43&lt;(-'Input - Finance'!$G$23),1,0),0)</f>
        <v>0</v>
      </c>
      <c r="Y54" s="42">
        <f>IF(Y43&lt;0,IF(Y43&lt;(-'Input - Finance'!$G$23),1,0),0)</f>
        <v>0</v>
      </c>
      <c r="Z54" s="42">
        <f>IF(Z43&lt;0,IF(Z43&lt;(-'Input - Finance'!$G$23),1,0),0)</f>
        <v>0</v>
      </c>
      <c r="AA54" s="42">
        <f>IF(AA43&lt;0,IF(AA43&lt;(-'Input - Finance'!$G$23),1,0),0)</f>
        <v>0</v>
      </c>
      <c r="AB54" s="42">
        <f>IF(AB43&lt;0,IF(AB43&lt;(-'Input - Finance'!$G$23),1,0),0)</f>
        <v>0</v>
      </c>
      <c r="AC54" s="42">
        <f>IF(AC43&lt;0,IF(AC43&lt;(-'Input - Finance'!$G$23),1,0),0)</f>
        <v>0</v>
      </c>
      <c r="AD54" s="42">
        <f>IF(AD43&lt;0,IF(AD43&lt;(-'Input - Finance'!$G$23),1,0),0)</f>
        <v>0</v>
      </c>
      <c r="AE54" s="42">
        <f>IF(AE43&lt;0,IF(AE43&lt;(-'Input - Finance'!$G$23),1,0),0)</f>
        <v>0</v>
      </c>
      <c r="AF54" s="42"/>
      <c r="AG54" s="42"/>
      <c r="AH54" s="42">
        <f>IF(AH43&lt;0,IF(AH43&lt;(-'Input - Finance'!$G$23),1,0),0)</f>
        <v>0</v>
      </c>
      <c r="AI54" s="42">
        <f>IF(AI43&lt;0,IF(AI43&lt;(-'Input - Finance'!$G$23),1,0),0)</f>
        <v>0</v>
      </c>
      <c r="AJ54" s="42">
        <f>IF(AJ43&lt;0,IF(AJ43&lt;(-'Input - Finance'!$G$23),1,0),0)</f>
        <v>0</v>
      </c>
      <c r="AK54" s="42">
        <f>IF(AK43&lt;0,IF(AK43&lt;(-'Input - Finance'!$G$23),1,0),0)</f>
        <v>0</v>
      </c>
      <c r="AL54" s="42">
        <f>IF(AL43&lt;0,IF(AL43&lt;(-'Input - Finance'!$G$23),1,0),0)</f>
        <v>0</v>
      </c>
      <c r="AM54" s="42">
        <f>IF(AM43&lt;0,IF(AM43&lt;(-'Input - Finance'!$G$23),1,0),0)</f>
        <v>0</v>
      </c>
      <c r="AN54" s="42">
        <f>IF(AN43&lt;0,IF(AN43&lt;(-'Input - Finance'!$G$23),1,0),0)</f>
        <v>0</v>
      </c>
      <c r="AO54" s="42">
        <f>IF(AO43&lt;0,IF(AO43&lt;(-'Input - Finance'!$G$23),1,0),0)</f>
        <v>0</v>
      </c>
      <c r="AP54" s="42">
        <f>IF(AP43&lt;0,IF(AP43&lt;(-'Input - Finance'!$G$23),1,0),0)</f>
        <v>0</v>
      </c>
      <c r="AQ54" s="42">
        <f>IF(AQ43&lt;0,IF(AQ43&lt;(-'Input - Finance'!$G$23),1,0),0)</f>
        <v>0</v>
      </c>
      <c r="AR54" s="42">
        <f>IF(AR43&lt;0,IF(AR43&lt;(-'Input - Finance'!$G$23),1,0),0)</f>
        <v>0</v>
      </c>
      <c r="AS54" s="42">
        <f>IF(AS43&lt;0,IF(AS43&lt;(-'Input - Finance'!$G$23),1,0),0)</f>
        <v>0</v>
      </c>
      <c r="AT54" s="42"/>
      <c r="AU54" s="42"/>
      <c r="AV54" s="42"/>
      <c r="AW54" s="42"/>
      <c r="AX54" s="42"/>
      <c r="AY54" s="42"/>
      <c r="AZ54" s="42"/>
      <c r="BA54" s="42"/>
    </row>
    <row r="55" spans="1:53" hidden="1" x14ac:dyDescent="0.2">
      <c r="A55" s="982"/>
      <c r="B55" s="26"/>
      <c r="C55" s="68" t="s">
        <v>59</v>
      </c>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row>
    <row r="56" spans="1:53" hidden="1" x14ac:dyDescent="0.2">
      <c r="A56" s="982"/>
      <c r="B56" s="26"/>
      <c r="C56" s="41" t="s">
        <v>28</v>
      </c>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row>
    <row r="57" spans="1:53" hidden="1" x14ac:dyDescent="0.2">
      <c r="A57" s="982"/>
      <c r="B57" s="26"/>
      <c r="C57" s="42"/>
      <c r="D57" s="42" t="s">
        <v>60</v>
      </c>
      <c r="E57" s="42"/>
      <c r="F57" s="42">
        <f>SUM('Cash Flow Summary'!F30:H30)</f>
        <v>0</v>
      </c>
      <c r="G57" s="42">
        <f>+F62</f>
        <v>0</v>
      </c>
      <c r="H57" s="42">
        <f t="shared" ref="H57:Q57" si="41">+G62</f>
        <v>0</v>
      </c>
      <c r="I57" s="42">
        <f t="shared" si="41"/>
        <v>0</v>
      </c>
      <c r="J57" s="42">
        <f t="shared" si="41"/>
        <v>0</v>
      </c>
      <c r="K57" s="42">
        <f t="shared" si="41"/>
        <v>0</v>
      </c>
      <c r="L57" s="42">
        <f t="shared" si="41"/>
        <v>0</v>
      </c>
      <c r="M57" s="42">
        <f t="shared" si="41"/>
        <v>0</v>
      </c>
      <c r="N57" s="42">
        <f t="shared" si="41"/>
        <v>0</v>
      </c>
      <c r="O57" s="42">
        <f t="shared" si="41"/>
        <v>0</v>
      </c>
      <c r="P57" s="42">
        <f t="shared" si="41"/>
        <v>0</v>
      </c>
      <c r="Q57" s="42">
        <f t="shared" si="41"/>
        <v>0</v>
      </c>
      <c r="R57" s="42"/>
      <c r="S57" s="42"/>
      <c r="T57" s="42">
        <f>+Q62</f>
        <v>0</v>
      </c>
      <c r="U57" s="42">
        <f>+T62</f>
        <v>0</v>
      </c>
      <c r="V57" s="42">
        <f t="shared" ref="V57:AE57" si="42">+U62</f>
        <v>0</v>
      </c>
      <c r="W57" s="42">
        <f t="shared" si="42"/>
        <v>0</v>
      </c>
      <c r="X57" s="42">
        <f t="shared" si="42"/>
        <v>0</v>
      </c>
      <c r="Y57" s="42">
        <f t="shared" si="42"/>
        <v>0</v>
      </c>
      <c r="Z57" s="42">
        <f t="shared" si="42"/>
        <v>0</v>
      </c>
      <c r="AA57" s="42">
        <f t="shared" si="42"/>
        <v>0</v>
      </c>
      <c r="AB57" s="42">
        <f t="shared" si="42"/>
        <v>0</v>
      </c>
      <c r="AC57" s="42">
        <f t="shared" si="42"/>
        <v>0</v>
      </c>
      <c r="AD57" s="42">
        <f t="shared" si="42"/>
        <v>0</v>
      </c>
      <c r="AE57" s="42">
        <f t="shared" si="42"/>
        <v>0</v>
      </c>
      <c r="AF57" s="42"/>
      <c r="AG57" s="42"/>
      <c r="AH57" s="42">
        <f>+AE62</f>
        <v>0</v>
      </c>
      <c r="AI57" s="42">
        <f>+AH62</f>
        <v>0</v>
      </c>
      <c r="AJ57" s="42">
        <f t="shared" ref="AJ57:AS57" si="43">+AI62</f>
        <v>0</v>
      </c>
      <c r="AK57" s="42">
        <f t="shared" si="43"/>
        <v>0</v>
      </c>
      <c r="AL57" s="42">
        <f t="shared" si="43"/>
        <v>0</v>
      </c>
      <c r="AM57" s="42">
        <f t="shared" si="43"/>
        <v>0</v>
      </c>
      <c r="AN57" s="42">
        <f t="shared" si="43"/>
        <v>0</v>
      </c>
      <c r="AO57" s="42">
        <f t="shared" si="43"/>
        <v>0</v>
      </c>
      <c r="AP57" s="42">
        <f t="shared" si="43"/>
        <v>0</v>
      </c>
      <c r="AQ57" s="42">
        <f t="shared" si="43"/>
        <v>0</v>
      </c>
      <c r="AR57" s="42">
        <f t="shared" si="43"/>
        <v>0</v>
      </c>
      <c r="AS57" s="42">
        <f t="shared" si="43"/>
        <v>0</v>
      </c>
      <c r="AT57" s="42"/>
      <c r="AU57" s="42"/>
      <c r="AV57" s="42"/>
      <c r="AW57" s="42"/>
      <c r="AX57" s="42"/>
      <c r="AY57" s="42"/>
      <c r="AZ57" s="42"/>
      <c r="BA57" s="42"/>
    </row>
    <row r="58" spans="1:53" hidden="1" x14ac:dyDescent="0.2">
      <c r="A58" s="982"/>
      <c r="B58" s="26"/>
      <c r="C58" s="42"/>
      <c r="D58" s="42" t="s">
        <v>61</v>
      </c>
      <c r="E58" s="42"/>
      <c r="F58" s="42">
        <f t="shared" ref="F58:Q58" si="44">+F30</f>
        <v>0</v>
      </c>
      <c r="G58" s="42">
        <f t="shared" si="44"/>
        <v>0</v>
      </c>
      <c r="H58" s="42">
        <f t="shared" si="44"/>
        <v>0</v>
      </c>
      <c r="I58" s="42">
        <f t="shared" si="44"/>
        <v>0</v>
      </c>
      <c r="J58" s="42">
        <f t="shared" si="44"/>
        <v>0</v>
      </c>
      <c r="K58" s="42">
        <f t="shared" si="44"/>
        <v>0</v>
      </c>
      <c r="L58" s="42">
        <f t="shared" si="44"/>
        <v>0</v>
      </c>
      <c r="M58" s="42">
        <f t="shared" si="44"/>
        <v>0</v>
      </c>
      <c r="N58" s="42">
        <f t="shared" si="44"/>
        <v>0</v>
      </c>
      <c r="O58" s="42">
        <f t="shared" si="44"/>
        <v>0</v>
      </c>
      <c r="P58" s="42">
        <f t="shared" si="44"/>
        <v>0</v>
      </c>
      <c r="Q58" s="42">
        <f t="shared" si="44"/>
        <v>0</v>
      </c>
      <c r="R58" s="42"/>
      <c r="S58" s="42"/>
      <c r="T58" s="42">
        <f t="shared" ref="T58:AE58" si="45">+T30</f>
        <v>0</v>
      </c>
      <c r="U58" s="42">
        <f t="shared" si="45"/>
        <v>0</v>
      </c>
      <c r="V58" s="42">
        <f t="shared" si="45"/>
        <v>0</v>
      </c>
      <c r="W58" s="42">
        <f t="shared" si="45"/>
        <v>0</v>
      </c>
      <c r="X58" s="42">
        <f t="shared" si="45"/>
        <v>0</v>
      </c>
      <c r="Y58" s="42">
        <f t="shared" si="45"/>
        <v>0</v>
      </c>
      <c r="Z58" s="42">
        <f t="shared" si="45"/>
        <v>0</v>
      </c>
      <c r="AA58" s="42">
        <f t="shared" si="45"/>
        <v>0</v>
      </c>
      <c r="AB58" s="42">
        <f t="shared" si="45"/>
        <v>0</v>
      </c>
      <c r="AC58" s="42">
        <f t="shared" si="45"/>
        <v>0</v>
      </c>
      <c r="AD58" s="42">
        <f t="shared" si="45"/>
        <v>0</v>
      </c>
      <c r="AE58" s="42">
        <f t="shared" si="45"/>
        <v>0</v>
      </c>
      <c r="AF58" s="42"/>
      <c r="AG58" s="42"/>
      <c r="AH58" s="42">
        <f t="shared" ref="AH58:AS58" si="46">+AH30</f>
        <v>0</v>
      </c>
      <c r="AI58" s="42">
        <f t="shared" si="46"/>
        <v>0</v>
      </c>
      <c r="AJ58" s="42">
        <f t="shared" si="46"/>
        <v>0</v>
      </c>
      <c r="AK58" s="42">
        <f t="shared" si="46"/>
        <v>0</v>
      </c>
      <c r="AL58" s="42">
        <f t="shared" si="46"/>
        <v>0</v>
      </c>
      <c r="AM58" s="42">
        <f t="shared" si="46"/>
        <v>0</v>
      </c>
      <c r="AN58" s="42">
        <f t="shared" si="46"/>
        <v>0</v>
      </c>
      <c r="AO58" s="42">
        <f t="shared" si="46"/>
        <v>0</v>
      </c>
      <c r="AP58" s="42">
        <f t="shared" si="46"/>
        <v>0</v>
      </c>
      <c r="AQ58" s="42">
        <f t="shared" si="46"/>
        <v>0</v>
      </c>
      <c r="AR58" s="42">
        <f t="shared" si="46"/>
        <v>0</v>
      </c>
      <c r="AS58" s="42">
        <f t="shared" si="46"/>
        <v>0</v>
      </c>
      <c r="AT58" s="42"/>
      <c r="AU58" s="42"/>
      <c r="AV58" s="42"/>
      <c r="AW58" s="42"/>
      <c r="AX58" s="42"/>
      <c r="AY58" s="42"/>
      <c r="AZ58" s="42"/>
      <c r="BA58" s="42"/>
    </row>
    <row r="59" spans="1:53" hidden="1" x14ac:dyDescent="0.2">
      <c r="A59" s="982"/>
      <c r="B59" s="26"/>
      <c r="C59" s="42"/>
      <c r="D59" s="42" t="s">
        <v>62</v>
      </c>
      <c r="E59" s="42"/>
      <c r="F59" s="42">
        <f t="shared" ref="F59:Q59" si="47">+F31</f>
        <v>0</v>
      </c>
      <c r="G59" s="42">
        <f t="shared" si="47"/>
        <v>0</v>
      </c>
      <c r="H59" s="42">
        <f t="shared" si="47"/>
        <v>0</v>
      </c>
      <c r="I59" s="42">
        <f t="shared" si="47"/>
        <v>0</v>
      </c>
      <c r="J59" s="42">
        <f t="shared" si="47"/>
        <v>0</v>
      </c>
      <c r="K59" s="42">
        <f t="shared" si="47"/>
        <v>0</v>
      </c>
      <c r="L59" s="42">
        <f t="shared" si="47"/>
        <v>0</v>
      </c>
      <c r="M59" s="42">
        <f t="shared" si="47"/>
        <v>0</v>
      </c>
      <c r="N59" s="42">
        <f t="shared" si="47"/>
        <v>0</v>
      </c>
      <c r="O59" s="42">
        <f t="shared" si="47"/>
        <v>0</v>
      </c>
      <c r="P59" s="42">
        <f t="shared" si="47"/>
        <v>0</v>
      </c>
      <c r="Q59" s="42">
        <f t="shared" si="47"/>
        <v>0</v>
      </c>
      <c r="R59" s="42"/>
      <c r="S59" s="42"/>
      <c r="T59" s="42">
        <f t="shared" ref="T59:AE59" si="48">+T31</f>
        <v>0</v>
      </c>
      <c r="U59" s="42">
        <f t="shared" si="48"/>
        <v>0</v>
      </c>
      <c r="V59" s="42">
        <f t="shared" si="48"/>
        <v>0</v>
      </c>
      <c r="W59" s="42">
        <f t="shared" si="48"/>
        <v>0</v>
      </c>
      <c r="X59" s="42">
        <f t="shared" si="48"/>
        <v>0</v>
      </c>
      <c r="Y59" s="42">
        <f t="shared" si="48"/>
        <v>0</v>
      </c>
      <c r="Z59" s="42">
        <f t="shared" si="48"/>
        <v>0</v>
      </c>
      <c r="AA59" s="42">
        <f t="shared" si="48"/>
        <v>0</v>
      </c>
      <c r="AB59" s="42">
        <f t="shared" si="48"/>
        <v>0</v>
      </c>
      <c r="AC59" s="42">
        <f t="shared" si="48"/>
        <v>0</v>
      </c>
      <c r="AD59" s="42">
        <f t="shared" si="48"/>
        <v>0</v>
      </c>
      <c r="AE59" s="42">
        <f t="shared" si="48"/>
        <v>0</v>
      </c>
      <c r="AF59" s="42"/>
      <c r="AG59" s="42"/>
      <c r="AH59" s="42">
        <f t="shared" ref="AH59:AS59" si="49">+AH31</f>
        <v>0</v>
      </c>
      <c r="AI59" s="42">
        <f t="shared" si="49"/>
        <v>0</v>
      </c>
      <c r="AJ59" s="42">
        <f t="shared" si="49"/>
        <v>0</v>
      </c>
      <c r="AK59" s="42">
        <f t="shared" si="49"/>
        <v>0</v>
      </c>
      <c r="AL59" s="42">
        <f t="shared" si="49"/>
        <v>0</v>
      </c>
      <c r="AM59" s="42">
        <f t="shared" si="49"/>
        <v>0</v>
      </c>
      <c r="AN59" s="42">
        <f t="shared" si="49"/>
        <v>0</v>
      </c>
      <c r="AO59" s="42">
        <f t="shared" si="49"/>
        <v>0</v>
      </c>
      <c r="AP59" s="42">
        <f t="shared" si="49"/>
        <v>0</v>
      </c>
      <c r="AQ59" s="42">
        <f t="shared" si="49"/>
        <v>0</v>
      </c>
      <c r="AR59" s="42">
        <f t="shared" si="49"/>
        <v>0</v>
      </c>
      <c r="AS59" s="42">
        <f t="shared" si="49"/>
        <v>0</v>
      </c>
      <c r="AT59" s="42"/>
      <c r="AU59" s="42"/>
      <c r="AV59" s="42"/>
      <c r="AW59" s="42"/>
      <c r="AX59" s="42"/>
      <c r="AY59" s="42"/>
      <c r="AZ59" s="42"/>
      <c r="BA59" s="42"/>
    </row>
    <row r="60" spans="1:53" hidden="1" x14ac:dyDescent="0.2">
      <c r="A60" s="982"/>
      <c r="B60" s="26"/>
      <c r="C60" s="42"/>
      <c r="D60" s="42" t="s">
        <v>63</v>
      </c>
      <c r="E60" s="42"/>
      <c r="F60" s="69">
        <f>SUM(F57:F59)</f>
        <v>0</v>
      </c>
      <c r="G60" s="69">
        <f>SUM(G57:G59)</f>
        <v>0</v>
      </c>
      <c r="H60" s="69">
        <f t="shared" ref="H60:Q60" si="50">SUM(H57:H59)</f>
        <v>0</v>
      </c>
      <c r="I60" s="69">
        <f t="shared" si="50"/>
        <v>0</v>
      </c>
      <c r="J60" s="69">
        <f t="shared" si="50"/>
        <v>0</v>
      </c>
      <c r="K60" s="69">
        <f t="shared" si="50"/>
        <v>0</v>
      </c>
      <c r="L60" s="69">
        <f t="shared" si="50"/>
        <v>0</v>
      </c>
      <c r="M60" s="69">
        <f t="shared" si="50"/>
        <v>0</v>
      </c>
      <c r="N60" s="69">
        <f t="shared" si="50"/>
        <v>0</v>
      </c>
      <c r="O60" s="69">
        <f t="shared" si="50"/>
        <v>0</v>
      </c>
      <c r="P60" s="69">
        <f t="shared" si="50"/>
        <v>0</v>
      </c>
      <c r="Q60" s="69">
        <f t="shared" si="50"/>
        <v>0</v>
      </c>
      <c r="R60" s="42"/>
      <c r="S60" s="42"/>
      <c r="T60" s="69">
        <f t="shared" ref="T60:AE60" si="51">SUM(T57:T59)</f>
        <v>0</v>
      </c>
      <c r="U60" s="69">
        <f t="shared" si="51"/>
        <v>0</v>
      </c>
      <c r="V60" s="69">
        <f t="shared" si="51"/>
        <v>0</v>
      </c>
      <c r="W60" s="69">
        <f t="shared" si="51"/>
        <v>0</v>
      </c>
      <c r="X60" s="69">
        <f t="shared" si="51"/>
        <v>0</v>
      </c>
      <c r="Y60" s="69">
        <f t="shared" si="51"/>
        <v>0</v>
      </c>
      <c r="Z60" s="69">
        <f t="shared" si="51"/>
        <v>0</v>
      </c>
      <c r="AA60" s="69">
        <f t="shared" si="51"/>
        <v>0</v>
      </c>
      <c r="AB60" s="69">
        <f t="shared" si="51"/>
        <v>0</v>
      </c>
      <c r="AC60" s="69">
        <f t="shared" si="51"/>
        <v>0</v>
      </c>
      <c r="AD60" s="69">
        <f t="shared" si="51"/>
        <v>0</v>
      </c>
      <c r="AE60" s="69">
        <f t="shared" si="51"/>
        <v>0</v>
      </c>
      <c r="AF60" s="42"/>
      <c r="AG60" s="42"/>
      <c r="AH60" s="69">
        <f t="shared" ref="AH60:AS60" si="52">SUM(AH57:AH59)</f>
        <v>0</v>
      </c>
      <c r="AI60" s="69">
        <f t="shared" si="52"/>
        <v>0</v>
      </c>
      <c r="AJ60" s="69">
        <f t="shared" si="52"/>
        <v>0</v>
      </c>
      <c r="AK60" s="69">
        <f t="shared" si="52"/>
        <v>0</v>
      </c>
      <c r="AL60" s="69">
        <f t="shared" si="52"/>
        <v>0</v>
      </c>
      <c r="AM60" s="69">
        <f t="shared" si="52"/>
        <v>0</v>
      </c>
      <c r="AN60" s="69">
        <f t="shared" si="52"/>
        <v>0</v>
      </c>
      <c r="AO60" s="69">
        <f t="shared" si="52"/>
        <v>0</v>
      </c>
      <c r="AP60" s="69">
        <f t="shared" si="52"/>
        <v>0</v>
      </c>
      <c r="AQ60" s="69">
        <f t="shared" si="52"/>
        <v>0</v>
      </c>
      <c r="AR60" s="69">
        <f t="shared" si="52"/>
        <v>0</v>
      </c>
      <c r="AS60" s="69">
        <f t="shared" si="52"/>
        <v>0</v>
      </c>
      <c r="AT60" s="42"/>
      <c r="AU60" s="42"/>
      <c r="AV60" s="42"/>
      <c r="AW60" s="42"/>
      <c r="AX60" s="42"/>
      <c r="AY60" s="42"/>
      <c r="AZ60" s="42"/>
      <c r="BA60" s="42"/>
    </row>
    <row r="61" spans="1:53" hidden="1" x14ac:dyDescent="0.2">
      <c r="A61" s="982"/>
      <c r="C61" s="42"/>
      <c r="D61" s="42" t="s">
        <v>70</v>
      </c>
      <c r="E61" s="42"/>
      <c r="F61" s="42">
        <f>-F57</f>
        <v>0</v>
      </c>
      <c r="G61" s="42">
        <f t="shared" ref="G61:Q61" si="53">IF(ISERROR(HLOOKUP(G$6,VATmonths,1,FALSE)),0,-G60)</f>
        <v>0</v>
      </c>
      <c r="H61" s="42">
        <f t="shared" si="53"/>
        <v>0</v>
      </c>
      <c r="I61" s="42">
        <f t="shared" si="53"/>
        <v>0</v>
      </c>
      <c r="J61" s="42">
        <f t="shared" si="53"/>
        <v>0</v>
      </c>
      <c r="K61" s="42">
        <f t="shared" si="53"/>
        <v>0</v>
      </c>
      <c r="L61" s="42">
        <f t="shared" si="53"/>
        <v>0</v>
      </c>
      <c r="M61" s="42">
        <f t="shared" si="53"/>
        <v>0</v>
      </c>
      <c r="N61" s="42">
        <f t="shared" si="53"/>
        <v>0</v>
      </c>
      <c r="O61" s="42">
        <f t="shared" si="53"/>
        <v>0</v>
      </c>
      <c r="P61" s="42">
        <f t="shared" si="53"/>
        <v>0</v>
      </c>
      <c r="Q61" s="42">
        <f t="shared" si="53"/>
        <v>0</v>
      </c>
      <c r="R61" s="42"/>
      <c r="S61" s="42"/>
      <c r="T61" s="42">
        <f t="shared" ref="T61:AE61" si="54">IF(ISERROR(HLOOKUP(T$6,VATmonths,1,FALSE)),0,-T60)</f>
        <v>0</v>
      </c>
      <c r="U61" s="42">
        <f t="shared" si="54"/>
        <v>0</v>
      </c>
      <c r="V61" s="42">
        <f t="shared" si="54"/>
        <v>0</v>
      </c>
      <c r="W61" s="42">
        <f t="shared" si="54"/>
        <v>0</v>
      </c>
      <c r="X61" s="42">
        <f t="shared" si="54"/>
        <v>0</v>
      </c>
      <c r="Y61" s="42">
        <f t="shared" si="54"/>
        <v>0</v>
      </c>
      <c r="Z61" s="42">
        <f t="shared" si="54"/>
        <v>0</v>
      </c>
      <c r="AA61" s="42">
        <f t="shared" si="54"/>
        <v>0</v>
      </c>
      <c r="AB61" s="42">
        <f t="shared" si="54"/>
        <v>0</v>
      </c>
      <c r="AC61" s="42">
        <f t="shared" si="54"/>
        <v>0</v>
      </c>
      <c r="AD61" s="42">
        <f t="shared" si="54"/>
        <v>0</v>
      </c>
      <c r="AE61" s="42">
        <f t="shared" si="54"/>
        <v>0</v>
      </c>
      <c r="AF61" s="42"/>
      <c r="AG61" s="42"/>
      <c r="AH61" s="42">
        <f t="shared" ref="AH61:AS61" si="55">IF(ISERROR(HLOOKUP(AH$6,VATmonths,1,FALSE)),0,-AH60)</f>
        <v>0</v>
      </c>
      <c r="AI61" s="42">
        <f t="shared" si="55"/>
        <v>0</v>
      </c>
      <c r="AJ61" s="42">
        <f t="shared" si="55"/>
        <v>0</v>
      </c>
      <c r="AK61" s="42">
        <f t="shared" si="55"/>
        <v>0</v>
      </c>
      <c r="AL61" s="42">
        <f t="shared" si="55"/>
        <v>0</v>
      </c>
      <c r="AM61" s="42">
        <f t="shared" si="55"/>
        <v>0</v>
      </c>
      <c r="AN61" s="42">
        <f t="shared" si="55"/>
        <v>0</v>
      </c>
      <c r="AO61" s="42">
        <f t="shared" si="55"/>
        <v>0</v>
      </c>
      <c r="AP61" s="42">
        <f t="shared" si="55"/>
        <v>0</v>
      </c>
      <c r="AQ61" s="42">
        <f t="shared" si="55"/>
        <v>0</v>
      </c>
      <c r="AR61" s="42">
        <f t="shared" si="55"/>
        <v>0</v>
      </c>
      <c r="AS61" s="42">
        <f t="shared" si="55"/>
        <v>0</v>
      </c>
    </row>
    <row r="62" spans="1:53" hidden="1" x14ac:dyDescent="0.2">
      <c r="A62" s="982"/>
      <c r="C62" s="42"/>
      <c r="D62" s="42" t="s">
        <v>64</v>
      </c>
      <c r="E62" s="42"/>
      <c r="F62" s="70">
        <f>SUM(F60:F61)</f>
        <v>0</v>
      </c>
      <c r="G62" s="70">
        <f>SUM(G60:G61)</f>
        <v>0</v>
      </c>
      <c r="H62" s="70">
        <f t="shared" ref="H62:Q62" si="56">SUM(H60:H61)</f>
        <v>0</v>
      </c>
      <c r="I62" s="70">
        <f t="shared" si="56"/>
        <v>0</v>
      </c>
      <c r="J62" s="70">
        <f t="shared" si="56"/>
        <v>0</v>
      </c>
      <c r="K62" s="70">
        <f t="shared" si="56"/>
        <v>0</v>
      </c>
      <c r="L62" s="70">
        <f t="shared" si="56"/>
        <v>0</v>
      </c>
      <c r="M62" s="70">
        <f t="shared" si="56"/>
        <v>0</v>
      </c>
      <c r="N62" s="70">
        <f t="shared" si="56"/>
        <v>0</v>
      </c>
      <c r="O62" s="70">
        <f t="shared" si="56"/>
        <v>0</v>
      </c>
      <c r="P62" s="70">
        <f t="shared" si="56"/>
        <v>0</v>
      </c>
      <c r="Q62" s="70">
        <f t="shared" si="56"/>
        <v>0</v>
      </c>
      <c r="R62" s="42"/>
      <c r="S62" s="42"/>
      <c r="T62" s="70">
        <f t="shared" ref="T62:AE62" si="57">SUM(T60:T61)</f>
        <v>0</v>
      </c>
      <c r="U62" s="70">
        <f t="shared" si="57"/>
        <v>0</v>
      </c>
      <c r="V62" s="70">
        <f t="shared" si="57"/>
        <v>0</v>
      </c>
      <c r="W62" s="70">
        <f t="shared" si="57"/>
        <v>0</v>
      </c>
      <c r="X62" s="70">
        <f t="shared" si="57"/>
        <v>0</v>
      </c>
      <c r="Y62" s="70">
        <f t="shared" si="57"/>
        <v>0</v>
      </c>
      <c r="Z62" s="70">
        <f t="shared" si="57"/>
        <v>0</v>
      </c>
      <c r="AA62" s="70">
        <f t="shared" si="57"/>
        <v>0</v>
      </c>
      <c r="AB62" s="70">
        <f t="shared" si="57"/>
        <v>0</v>
      </c>
      <c r="AC62" s="70">
        <f t="shared" si="57"/>
        <v>0</v>
      </c>
      <c r="AD62" s="70">
        <f t="shared" si="57"/>
        <v>0</v>
      </c>
      <c r="AE62" s="70">
        <f t="shared" si="57"/>
        <v>0</v>
      </c>
      <c r="AF62" s="42"/>
      <c r="AG62" s="42"/>
      <c r="AH62" s="70">
        <f t="shared" ref="AH62:AS62" si="58">SUM(AH60:AH61)</f>
        <v>0</v>
      </c>
      <c r="AI62" s="70">
        <f t="shared" si="58"/>
        <v>0</v>
      </c>
      <c r="AJ62" s="70">
        <f t="shared" si="58"/>
        <v>0</v>
      </c>
      <c r="AK62" s="70">
        <f t="shared" si="58"/>
        <v>0</v>
      </c>
      <c r="AL62" s="70">
        <f t="shared" si="58"/>
        <v>0</v>
      </c>
      <c r="AM62" s="70">
        <f t="shared" si="58"/>
        <v>0</v>
      </c>
      <c r="AN62" s="70">
        <f t="shared" si="58"/>
        <v>0</v>
      </c>
      <c r="AO62" s="70">
        <f t="shared" si="58"/>
        <v>0</v>
      </c>
      <c r="AP62" s="70">
        <f t="shared" si="58"/>
        <v>0</v>
      </c>
      <c r="AQ62" s="70">
        <f t="shared" si="58"/>
        <v>0</v>
      </c>
      <c r="AR62" s="70">
        <f t="shared" si="58"/>
        <v>0</v>
      </c>
      <c r="AS62" s="70">
        <f t="shared" si="58"/>
        <v>0</v>
      </c>
    </row>
    <row r="63" spans="1:53" hidden="1" x14ac:dyDescent="0.2">
      <c r="A63" s="982"/>
      <c r="C63" s="877" t="s">
        <v>333</v>
      </c>
    </row>
    <row r="64" spans="1:53" hidden="1" x14ac:dyDescent="0.2">
      <c r="A64" s="982"/>
      <c r="C64" s="311" t="s">
        <v>332</v>
      </c>
      <c r="D64" s="42"/>
      <c r="E64" s="42">
        <f>'Input - Overheads'!$E$12</f>
        <v>1</v>
      </c>
      <c r="F64" s="42">
        <f>F$46-$E64</f>
        <v>0</v>
      </c>
      <c r="G64" s="42">
        <f t="shared" ref="G64:Q64" si="59">G46-$E64</f>
        <v>1</v>
      </c>
      <c r="H64" s="42">
        <f t="shared" si="59"/>
        <v>2</v>
      </c>
      <c r="I64" s="42">
        <f t="shared" si="59"/>
        <v>3</v>
      </c>
      <c r="J64" s="42">
        <f t="shared" si="59"/>
        <v>4</v>
      </c>
      <c r="K64" s="42">
        <f t="shared" si="59"/>
        <v>5</v>
      </c>
      <c r="L64" s="42">
        <f t="shared" si="59"/>
        <v>6</v>
      </c>
      <c r="M64" s="42">
        <f t="shared" si="59"/>
        <v>7</v>
      </c>
      <c r="N64" s="42">
        <f t="shared" si="59"/>
        <v>8</v>
      </c>
      <c r="O64" s="42">
        <f t="shared" si="59"/>
        <v>9</v>
      </c>
      <c r="P64" s="42">
        <f t="shared" si="59"/>
        <v>10</v>
      </c>
      <c r="Q64" s="42">
        <f t="shared" si="59"/>
        <v>11</v>
      </c>
      <c r="R64" s="41"/>
      <c r="S64" s="26"/>
      <c r="T64" s="42">
        <f t="shared" ref="T64:AE64" si="60">T46-$E64</f>
        <v>12</v>
      </c>
      <c r="U64" s="42">
        <f t="shared" si="60"/>
        <v>13</v>
      </c>
      <c r="V64" s="42">
        <f t="shared" si="60"/>
        <v>14</v>
      </c>
      <c r="W64" s="42">
        <f t="shared" si="60"/>
        <v>15</v>
      </c>
      <c r="X64" s="42">
        <f t="shared" si="60"/>
        <v>16</v>
      </c>
      <c r="Y64" s="42">
        <f t="shared" si="60"/>
        <v>17</v>
      </c>
      <c r="Z64" s="42">
        <f t="shared" si="60"/>
        <v>18</v>
      </c>
      <c r="AA64" s="42">
        <f t="shared" si="60"/>
        <v>19</v>
      </c>
      <c r="AB64" s="42">
        <f t="shared" si="60"/>
        <v>20</v>
      </c>
      <c r="AC64" s="42">
        <f t="shared" si="60"/>
        <v>21</v>
      </c>
      <c r="AD64" s="42">
        <f t="shared" si="60"/>
        <v>22</v>
      </c>
      <c r="AE64" s="42">
        <f t="shared" si="60"/>
        <v>23</v>
      </c>
      <c r="AF64" s="42"/>
      <c r="AG64" s="41"/>
      <c r="AH64" s="42">
        <f t="shared" ref="AH64:AS64" si="61">AH46-$E64</f>
        <v>24</v>
      </c>
      <c r="AI64" s="42">
        <f t="shared" si="61"/>
        <v>25</v>
      </c>
      <c r="AJ64" s="42">
        <f t="shared" si="61"/>
        <v>26</v>
      </c>
      <c r="AK64" s="42">
        <f t="shared" si="61"/>
        <v>27</v>
      </c>
      <c r="AL64" s="42">
        <f t="shared" si="61"/>
        <v>28</v>
      </c>
      <c r="AM64" s="42">
        <f t="shared" si="61"/>
        <v>29</v>
      </c>
      <c r="AN64" s="42">
        <f t="shared" si="61"/>
        <v>30</v>
      </c>
      <c r="AO64" s="42">
        <f t="shared" si="61"/>
        <v>31</v>
      </c>
      <c r="AP64" s="42">
        <f t="shared" si="61"/>
        <v>32</v>
      </c>
      <c r="AQ64" s="42">
        <f t="shared" si="61"/>
        <v>33</v>
      </c>
      <c r="AR64" s="42">
        <f t="shared" si="61"/>
        <v>34</v>
      </c>
      <c r="AS64" s="42">
        <f t="shared" si="61"/>
        <v>35</v>
      </c>
      <c r="AT64" s="42"/>
      <c r="AU64" s="42"/>
      <c r="AV64" s="6"/>
    </row>
    <row r="65" spans="1:48" hidden="1" x14ac:dyDescent="0.2">
      <c r="A65" s="982"/>
      <c r="C65" s="311"/>
      <c r="D65" s="10" t="s">
        <v>340</v>
      </c>
      <c r="E65" s="42"/>
      <c r="F65" s="876">
        <f t="shared" ref="F65:Q65" si="62">IF(RentFreq=0,0,MOD(F64,RentFreq))</f>
        <v>0</v>
      </c>
      <c r="G65" s="876">
        <f t="shared" si="62"/>
        <v>1</v>
      </c>
      <c r="H65" s="876">
        <f t="shared" si="62"/>
        <v>2</v>
      </c>
      <c r="I65" s="876">
        <f t="shared" si="62"/>
        <v>0</v>
      </c>
      <c r="J65" s="876">
        <f t="shared" si="62"/>
        <v>1</v>
      </c>
      <c r="K65" s="876">
        <f t="shared" si="62"/>
        <v>2</v>
      </c>
      <c r="L65" s="876">
        <f t="shared" si="62"/>
        <v>0</v>
      </c>
      <c r="M65" s="876">
        <f t="shared" si="62"/>
        <v>1</v>
      </c>
      <c r="N65" s="876">
        <f t="shared" si="62"/>
        <v>2</v>
      </c>
      <c r="O65" s="876">
        <f t="shared" si="62"/>
        <v>0</v>
      </c>
      <c r="P65" s="876">
        <f t="shared" si="62"/>
        <v>1</v>
      </c>
      <c r="Q65" s="876">
        <f t="shared" si="62"/>
        <v>2</v>
      </c>
      <c r="R65" s="41"/>
      <c r="S65" s="26"/>
      <c r="T65" s="876">
        <f t="shared" ref="T65:AE65" si="63">IF(RentFreq=0,0,MOD(T64,RentFreq))</f>
        <v>0</v>
      </c>
      <c r="U65" s="876">
        <f t="shared" si="63"/>
        <v>1</v>
      </c>
      <c r="V65" s="876">
        <f t="shared" si="63"/>
        <v>2</v>
      </c>
      <c r="W65" s="876">
        <f t="shared" si="63"/>
        <v>0</v>
      </c>
      <c r="X65" s="876">
        <f t="shared" si="63"/>
        <v>1</v>
      </c>
      <c r="Y65" s="876">
        <f t="shared" si="63"/>
        <v>2</v>
      </c>
      <c r="Z65" s="876">
        <f t="shared" si="63"/>
        <v>0</v>
      </c>
      <c r="AA65" s="876">
        <f t="shared" si="63"/>
        <v>1</v>
      </c>
      <c r="AB65" s="876">
        <f t="shared" si="63"/>
        <v>2</v>
      </c>
      <c r="AC65" s="876">
        <f t="shared" si="63"/>
        <v>0</v>
      </c>
      <c r="AD65" s="876">
        <f t="shared" si="63"/>
        <v>1</v>
      </c>
      <c r="AE65" s="876">
        <f t="shared" si="63"/>
        <v>2</v>
      </c>
      <c r="AF65" s="42"/>
      <c r="AG65" s="41"/>
      <c r="AH65" s="876">
        <f t="shared" ref="AH65:AS65" si="64">IF(RentFreq=0,0,MOD(AH64,RentFreq))</f>
        <v>0</v>
      </c>
      <c r="AI65" s="876">
        <f t="shared" si="64"/>
        <v>1</v>
      </c>
      <c r="AJ65" s="876">
        <f t="shared" si="64"/>
        <v>2</v>
      </c>
      <c r="AK65" s="876">
        <f t="shared" si="64"/>
        <v>0</v>
      </c>
      <c r="AL65" s="876">
        <f t="shared" si="64"/>
        <v>1</v>
      </c>
      <c r="AM65" s="876">
        <f t="shared" si="64"/>
        <v>2</v>
      </c>
      <c r="AN65" s="876">
        <f t="shared" si="64"/>
        <v>0</v>
      </c>
      <c r="AO65" s="876">
        <f t="shared" si="64"/>
        <v>1</v>
      </c>
      <c r="AP65" s="876">
        <f t="shared" si="64"/>
        <v>2</v>
      </c>
      <c r="AQ65" s="876">
        <f t="shared" si="64"/>
        <v>0</v>
      </c>
      <c r="AR65" s="876">
        <f t="shared" si="64"/>
        <v>1</v>
      </c>
      <c r="AS65" s="876">
        <f t="shared" si="64"/>
        <v>2</v>
      </c>
      <c r="AT65" s="42"/>
      <c r="AU65" s="42"/>
      <c r="AV65" s="6"/>
    </row>
    <row r="66" spans="1:48" hidden="1" x14ac:dyDescent="0.2">
      <c r="A66" s="982"/>
      <c r="C66" s="311"/>
      <c r="D66" s="10" t="s">
        <v>341</v>
      </c>
      <c r="E66" s="42">
        <f>RentFree</f>
        <v>0</v>
      </c>
      <c r="F66" s="876">
        <f>IF(F$46&gt;$E66,0,1)</f>
        <v>0</v>
      </c>
      <c r="G66" s="876">
        <f t="shared" ref="G66:Q66" si="65">IF(G$46&gt;$E66,0,1)</f>
        <v>0</v>
      </c>
      <c r="H66" s="876">
        <f t="shared" si="65"/>
        <v>0</v>
      </c>
      <c r="I66" s="876">
        <f t="shared" si="65"/>
        <v>0</v>
      </c>
      <c r="J66" s="876">
        <f t="shared" si="65"/>
        <v>0</v>
      </c>
      <c r="K66" s="876">
        <f t="shared" si="65"/>
        <v>0</v>
      </c>
      <c r="L66" s="876">
        <f t="shared" si="65"/>
        <v>0</v>
      </c>
      <c r="M66" s="876">
        <f t="shared" si="65"/>
        <v>0</v>
      </c>
      <c r="N66" s="876">
        <f t="shared" si="65"/>
        <v>0</v>
      </c>
      <c r="O66" s="876">
        <f t="shared" si="65"/>
        <v>0</v>
      </c>
      <c r="P66" s="876">
        <f t="shared" si="65"/>
        <v>0</v>
      </c>
      <c r="Q66" s="876">
        <f t="shared" si="65"/>
        <v>0</v>
      </c>
      <c r="R66" s="41"/>
      <c r="S66" s="26"/>
      <c r="T66" s="876">
        <f>IF(T$46&gt;$E66,0,1)</f>
        <v>0</v>
      </c>
      <c r="U66" s="876">
        <f t="shared" ref="U66:AE66" si="66">IF(U$46&gt;$E66,0,1)</f>
        <v>0</v>
      </c>
      <c r="V66" s="876">
        <f t="shared" si="66"/>
        <v>0</v>
      </c>
      <c r="W66" s="876">
        <f t="shared" si="66"/>
        <v>0</v>
      </c>
      <c r="X66" s="876">
        <f t="shared" si="66"/>
        <v>0</v>
      </c>
      <c r="Y66" s="876">
        <f t="shared" si="66"/>
        <v>0</v>
      </c>
      <c r="Z66" s="876">
        <f t="shared" si="66"/>
        <v>0</v>
      </c>
      <c r="AA66" s="876">
        <f t="shared" si="66"/>
        <v>0</v>
      </c>
      <c r="AB66" s="876">
        <f t="shared" si="66"/>
        <v>0</v>
      </c>
      <c r="AC66" s="876">
        <f t="shared" si="66"/>
        <v>0</v>
      </c>
      <c r="AD66" s="876">
        <f t="shared" si="66"/>
        <v>0</v>
      </c>
      <c r="AE66" s="876">
        <f t="shared" si="66"/>
        <v>0</v>
      </c>
      <c r="AF66" s="42"/>
      <c r="AG66" s="41"/>
      <c r="AH66" s="876">
        <f>IF(AH$46&gt;$E66,0,1)</f>
        <v>0</v>
      </c>
      <c r="AI66" s="876">
        <f t="shared" ref="AI66:AS66" si="67">IF(AI$46&gt;$E66,0,1)</f>
        <v>0</v>
      </c>
      <c r="AJ66" s="876">
        <f t="shared" si="67"/>
        <v>0</v>
      </c>
      <c r="AK66" s="876">
        <f t="shared" si="67"/>
        <v>0</v>
      </c>
      <c r="AL66" s="876">
        <f t="shared" si="67"/>
        <v>0</v>
      </c>
      <c r="AM66" s="876">
        <f t="shared" si="67"/>
        <v>0</v>
      </c>
      <c r="AN66" s="876">
        <f t="shared" si="67"/>
        <v>0</v>
      </c>
      <c r="AO66" s="876">
        <f t="shared" si="67"/>
        <v>0</v>
      </c>
      <c r="AP66" s="876">
        <f t="shared" si="67"/>
        <v>0</v>
      </c>
      <c r="AQ66" s="876">
        <f t="shared" si="67"/>
        <v>0</v>
      </c>
      <c r="AR66" s="876">
        <f t="shared" si="67"/>
        <v>0</v>
      </c>
      <c r="AS66" s="876">
        <f t="shared" si="67"/>
        <v>0</v>
      </c>
      <c r="AT66" s="42"/>
      <c r="AU66" s="42"/>
      <c r="AV66" s="6"/>
    </row>
    <row r="67" spans="1:48" hidden="1" x14ac:dyDescent="0.2">
      <c r="A67" s="982"/>
      <c r="C67" s="877" t="s">
        <v>334</v>
      </c>
    </row>
    <row r="68" spans="1:48" hidden="1" x14ac:dyDescent="0.2">
      <c r="A68" s="982"/>
      <c r="C68" s="311" t="s">
        <v>332</v>
      </c>
      <c r="D68" s="42"/>
      <c r="E68" s="42">
        <f>'Input - Overheads'!$E$12</f>
        <v>1</v>
      </c>
      <c r="F68" s="42">
        <f>F$46-$E68</f>
        <v>0</v>
      </c>
      <c r="G68" s="42">
        <f t="shared" ref="G68:Q68" si="68">G$46-$E68</f>
        <v>1</v>
      </c>
      <c r="H68" s="42">
        <f t="shared" si="68"/>
        <v>2</v>
      </c>
      <c r="I68" s="42">
        <f t="shared" si="68"/>
        <v>3</v>
      </c>
      <c r="J68" s="42">
        <f t="shared" si="68"/>
        <v>4</v>
      </c>
      <c r="K68" s="42">
        <f t="shared" si="68"/>
        <v>5</v>
      </c>
      <c r="L68" s="42">
        <f t="shared" si="68"/>
        <v>6</v>
      </c>
      <c r="M68" s="42">
        <f t="shared" si="68"/>
        <v>7</v>
      </c>
      <c r="N68" s="42">
        <f t="shared" si="68"/>
        <v>8</v>
      </c>
      <c r="O68" s="42">
        <f t="shared" si="68"/>
        <v>9</v>
      </c>
      <c r="P68" s="42">
        <f t="shared" si="68"/>
        <v>10</v>
      </c>
      <c r="Q68" s="42">
        <f t="shared" si="68"/>
        <v>11</v>
      </c>
      <c r="R68" s="41"/>
      <c r="S68" s="26"/>
      <c r="T68" s="42">
        <f t="shared" ref="T68:AE68" si="69">T$46-$E68</f>
        <v>12</v>
      </c>
      <c r="U68" s="42">
        <f t="shared" si="69"/>
        <v>13</v>
      </c>
      <c r="V68" s="42">
        <f t="shared" si="69"/>
        <v>14</v>
      </c>
      <c r="W68" s="42">
        <f t="shared" si="69"/>
        <v>15</v>
      </c>
      <c r="X68" s="42">
        <f t="shared" si="69"/>
        <v>16</v>
      </c>
      <c r="Y68" s="42">
        <f t="shared" si="69"/>
        <v>17</v>
      </c>
      <c r="Z68" s="42">
        <f t="shared" si="69"/>
        <v>18</v>
      </c>
      <c r="AA68" s="42">
        <f t="shared" si="69"/>
        <v>19</v>
      </c>
      <c r="AB68" s="42">
        <f t="shared" si="69"/>
        <v>20</v>
      </c>
      <c r="AC68" s="42">
        <f t="shared" si="69"/>
        <v>21</v>
      </c>
      <c r="AD68" s="42">
        <f t="shared" si="69"/>
        <v>22</v>
      </c>
      <c r="AE68" s="42">
        <f t="shared" si="69"/>
        <v>23</v>
      </c>
      <c r="AF68" s="42"/>
      <c r="AG68" s="41"/>
      <c r="AH68" s="42">
        <f t="shared" ref="AH68:AS68" si="70">AH$46-$E68</f>
        <v>24</v>
      </c>
      <c r="AI68" s="42">
        <f t="shared" si="70"/>
        <v>25</v>
      </c>
      <c r="AJ68" s="42">
        <f t="shared" si="70"/>
        <v>26</v>
      </c>
      <c r="AK68" s="42">
        <f t="shared" si="70"/>
        <v>27</v>
      </c>
      <c r="AL68" s="42">
        <f t="shared" si="70"/>
        <v>28</v>
      </c>
      <c r="AM68" s="42">
        <f t="shared" si="70"/>
        <v>29</v>
      </c>
      <c r="AN68" s="42">
        <f t="shared" si="70"/>
        <v>30</v>
      </c>
      <c r="AO68" s="42">
        <f t="shared" si="70"/>
        <v>31</v>
      </c>
      <c r="AP68" s="42">
        <f t="shared" si="70"/>
        <v>32</v>
      </c>
      <c r="AQ68" s="42">
        <f t="shared" si="70"/>
        <v>33</v>
      </c>
      <c r="AR68" s="42">
        <f t="shared" si="70"/>
        <v>34</v>
      </c>
      <c r="AS68" s="42">
        <f t="shared" si="70"/>
        <v>35</v>
      </c>
      <c r="AT68" s="42"/>
      <c r="AU68" s="42"/>
      <c r="AV68" s="6"/>
    </row>
    <row r="69" spans="1:48" hidden="1" x14ac:dyDescent="0.2">
      <c r="A69" s="982"/>
      <c r="D69" s="42"/>
      <c r="E69" s="42"/>
      <c r="F69" s="876">
        <f t="shared" ref="F69:Q69" si="71">IF(LeaseFreq=0,0,MOD(F68,LeaseFreq))</f>
        <v>0</v>
      </c>
      <c r="G69" s="876">
        <f t="shared" si="71"/>
        <v>0</v>
      </c>
      <c r="H69" s="876">
        <f t="shared" si="71"/>
        <v>0</v>
      </c>
      <c r="I69" s="876">
        <f t="shared" si="71"/>
        <v>0</v>
      </c>
      <c r="J69" s="876">
        <f t="shared" si="71"/>
        <v>0</v>
      </c>
      <c r="K69" s="876">
        <f t="shared" si="71"/>
        <v>0</v>
      </c>
      <c r="L69" s="876">
        <f t="shared" si="71"/>
        <v>0</v>
      </c>
      <c r="M69" s="876">
        <f t="shared" si="71"/>
        <v>0</v>
      </c>
      <c r="N69" s="876">
        <f t="shared" si="71"/>
        <v>0</v>
      </c>
      <c r="O69" s="876">
        <f t="shared" si="71"/>
        <v>0</v>
      </c>
      <c r="P69" s="876">
        <f t="shared" si="71"/>
        <v>0</v>
      </c>
      <c r="Q69" s="876">
        <f t="shared" si="71"/>
        <v>0</v>
      </c>
      <c r="R69" s="41"/>
      <c r="S69" s="26"/>
      <c r="T69" s="876">
        <f t="shared" ref="T69:AE69" si="72">IF(LeaseFreq=0,0,MOD(T68,LeaseFreq))</f>
        <v>0</v>
      </c>
      <c r="U69" s="876">
        <f t="shared" si="72"/>
        <v>0</v>
      </c>
      <c r="V69" s="876">
        <f t="shared" si="72"/>
        <v>0</v>
      </c>
      <c r="W69" s="876">
        <f t="shared" si="72"/>
        <v>0</v>
      </c>
      <c r="X69" s="876">
        <f t="shared" si="72"/>
        <v>0</v>
      </c>
      <c r="Y69" s="876">
        <f t="shared" si="72"/>
        <v>0</v>
      </c>
      <c r="Z69" s="876">
        <f t="shared" si="72"/>
        <v>0</v>
      </c>
      <c r="AA69" s="876">
        <f t="shared" si="72"/>
        <v>0</v>
      </c>
      <c r="AB69" s="876">
        <f t="shared" si="72"/>
        <v>0</v>
      </c>
      <c r="AC69" s="876">
        <f t="shared" si="72"/>
        <v>0</v>
      </c>
      <c r="AD69" s="876">
        <f t="shared" si="72"/>
        <v>0</v>
      </c>
      <c r="AE69" s="876">
        <f t="shared" si="72"/>
        <v>0</v>
      </c>
      <c r="AF69" s="42"/>
      <c r="AG69" s="41"/>
      <c r="AH69" s="876">
        <f t="shared" ref="AH69:AS69" si="73">IF(LeaseFreq=0,0,MOD(AH68,LeaseFreq))</f>
        <v>0</v>
      </c>
      <c r="AI69" s="876">
        <f t="shared" si="73"/>
        <v>0</v>
      </c>
      <c r="AJ69" s="876">
        <f t="shared" si="73"/>
        <v>0</v>
      </c>
      <c r="AK69" s="876">
        <f t="shared" si="73"/>
        <v>0</v>
      </c>
      <c r="AL69" s="876">
        <f t="shared" si="73"/>
        <v>0</v>
      </c>
      <c r="AM69" s="876">
        <f t="shared" si="73"/>
        <v>0</v>
      </c>
      <c r="AN69" s="876">
        <f t="shared" si="73"/>
        <v>0</v>
      </c>
      <c r="AO69" s="876">
        <f t="shared" si="73"/>
        <v>0</v>
      </c>
      <c r="AP69" s="876">
        <f t="shared" si="73"/>
        <v>0</v>
      </c>
      <c r="AQ69" s="876">
        <f t="shared" si="73"/>
        <v>0</v>
      </c>
      <c r="AR69" s="876">
        <f t="shared" si="73"/>
        <v>0</v>
      </c>
      <c r="AS69" s="876">
        <f t="shared" si="73"/>
        <v>0</v>
      </c>
      <c r="AT69" s="42"/>
      <c r="AU69" s="42"/>
      <c r="AV69" s="6"/>
    </row>
    <row r="70" spans="1:48" hidden="1" x14ac:dyDescent="0.2">
      <c r="A70" s="982"/>
      <c r="C70" s="877" t="s">
        <v>234</v>
      </c>
    </row>
    <row r="71" spans="1:48" hidden="1" x14ac:dyDescent="0.2">
      <c r="A71" s="1"/>
    </row>
    <row r="72" spans="1:48" hidden="1" x14ac:dyDescent="0.2">
      <c r="A72" s="1"/>
    </row>
  </sheetData>
  <mergeCells count="2">
    <mergeCell ref="C34:D34"/>
    <mergeCell ref="F1:H2"/>
  </mergeCells>
  <phoneticPr fontId="0" type="noConversion"/>
  <conditionalFormatting sqref="F33:S34 AG33:AG34 F41:AT41">
    <cfRule type="expression" dxfId="23" priority="22" stopIfTrue="1">
      <formula>ISERROR($AT$33)</formula>
    </cfRule>
  </conditionalFormatting>
  <conditionalFormatting sqref="AG39:AG40 F35:S40">
    <cfRule type="expression" dxfId="22" priority="26" stopIfTrue="1">
      <formula>ISERROR($F$40)</formula>
    </cfRule>
  </conditionalFormatting>
  <conditionalFormatting sqref="AG35:AG38">
    <cfRule type="expression" dxfId="21" priority="20" stopIfTrue="1">
      <formula>ISERROR($F$40)</formula>
    </cfRule>
  </conditionalFormatting>
  <conditionalFormatting sqref="T33:AE34">
    <cfRule type="expression" dxfId="20" priority="18" stopIfTrue="1">
      <formula>ISERROR($AT$33)</formula>
    </cfRule>
  </conditionalFormatting>
  <conditionalFormatting sqref="T39:AE39">
    <cfRule type="expression" dxfId="19" priority="19" stopIfTrue="1">
      <formula>ISERROR($F$40)</formula>
    </cfRule>
  </conditionalFormatting>
  <conditionalFormatting sqref="AH33:AS34">
    <cfRule type="expression" dxfId="18" priority="16" stopIfTrue="1">
      <formula>ISERROR($AT$33)</formula>
    </cfRule>
  </conditionalFormatting>
  <conditionalFormatting sqref="AH39:AS39">
    <cfRule type="expression" dxfId="17" priority="17" stopIfTrue="1">
      <formula>ISERROR($F$40)</formula>
    </cfRule>
  </conditionalFormatting>
  <conditionalFormatting sqref="AF33:AF34">
    <cfRule type="expression" dxfId="16" priority="14" stopIfTrue="1">
      <formula>ISERROR($AT$33)</formula>
    </cfRule>
  </conditionalFormatting>
  <conditionalFormatting sqref="AF39">
    <cfRule type="expression" dxfId="15" priority="15" stopIfTrue="1">
      <formula>ISERROR($F$40)</formula>
    </cfRule>
  </conditionalFormatting>
  <conditionalFormatting sqref="AT33:AT34">
    <cfRule type="expression" dxfId="14" priority="12" stopIfTrue="1">
      <formula>ISERROR($AT$33)</formula>
    </cfRule>
  </conditionalFormatting>
  <conditionalFormatting sqref="AF40">
    <cfRule type="expression" dxfId="13" priority="11" stopIfTrue="1">
      <formula>ISERROR($F$40)</formula>
    </cfRule>
  </conditionalFormatting>
  <conditionalFormatting sqref="AT40">
    <cfRule type="expression" dxfId="12" priority="10" stopIfTrue="1">
      <formula>ISERROR($F$40)</formula>
    </cfRule>
  </conditionalFormatting>
  <conditionalFormatting sqref="AT39">
    <cfRule type="expression" dxfId="11" priority="9" stopIfTrue="1">
      <formula>ISERROR($F$40)</formula>
    </cfRule>
  </conditionalFormatting>
  <conditionalFormatting sqref="T35:AF36 T38:AF38">
    <cfRule type="expression" dxfId="10" priority="8" stopIfTrue="1">
      <formula>ISERROR($F$40)</formula>
    </cfRule>
  </conditionalFormatting>
  <conditionalFormatting sqref="AH35:AT36 AH38:AT38">
    <cfRule type="expression" dxfId="9" priority="7" stopIfTrue="1">
      <formula>ISERROR($F$40)</formula>
    </cfRule>
  </conditionalFormatting>
  <conditionalFormatting sqref="T40:AE40">
    <cfRule type="expression" dxfId="8" priority="6" stopIfTrue="1">
      <formula>ISERROR($F$40)</formula>
    </cfRule>
  </conditionalFormatting>
  <conditionalFormatting sqref="AH40:AS40">
    <cfRule type="expression" dxfId="7" priority="5" stopIfTrue="1">
      <formula>ISERROR($F$40)</formula>
    </cfRule>
  </conditionalFormatting>
  <conditionalFormatting sqref="AF47">
    <cfRule type="expression" dxfId="6" priority="41" stopIfTrue="1">
      <formula>ISERROR(#REF!)</formula>
    </cfRule>
  </conditionalFormatting>
  <conditionalFormatting sqref="AG47 R47:S47">
    <cfRule type="expression" dxfId="5" priority="42" stopIfTrue="1">
      <formula>ISERROR(#REF!)</formula>
    </cfRule>
  </conditionalFormatting>
  <conditionalFormatting sqref="AF37">
    <cfRule type="expression" dxfId="4" priority="4" stopIfTrue="1">
      <formula>ISERROR($F$40)</formula>
    </cfRule>
  </conditionalFormatting>
  <conditionalFormatting sqref="T37:AE37">
    <cfRule type="expression" dxfId="3" priority="3" stopIfTrue="1">
      <formula>ISERROR($F$40)</formula>
    </cfRule>
  </conditionalFormatting>
  <conditionalFormatting sqref="AT37">
    <cfRule type="expression" dxfId="2" priority="2" stopIfTrue="1">
      <formula>ISERROR($F$40)</formula>
    </cfRule>
  </conditionalFormatting>
  <conditionalFormatting sqref="AH37:AS37">
    <cfRule type="expression" dxfId="1" priority="1" stopIfTrue="1">
      <formula>ISERROR($F$40)</formula>
    </cfRule>
  </conditionalFormatting>
  <printOptions horizontalCentered="1" gridLines="1"/>
  <pageMargins left="0.39370078740157483"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rowBreaks count="1" manualBreakCount="1">
    <brk id="52" min="1" max="52" man="1"/>
  </rowBreaks>
  <colBreaks count="2" manualBreakCount="2">
    <brk id="18" max="46" man="1"/>
    <brk id="32" max="46" man="1"/>
  </colBreaks>
  <ignoredErrors>
    <ignoredError sqref="AT32 AF32 AT30 AH33:AT33 AF30 G33:R33 T33:AF33" evalErro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indexed="18"/>
  </sheetPr>
  <dimension ref="A1:BF53"/>
  <sheetViews>
    <sheetView zoomScaleNormal="100" workbookViewId="0">
      <pane xSplit="4" topLeftCell="E1" activePane="topRight" state="frozen"/>
      <selection activeCell="A3" sqref="A3:XFD3"/>
      <selection pane="topRight" activeCell="H1" sqref="H1"/>
    </sheetView>
  </sheetViews>
  <sheetFormatPr defaultColWidth="0" defaultRowHeight="12.75" zeroHeight="1" x14ac:dyDescent="0.2"/>
  <cols>
    <col min="1" max="1" width="15.5703125" style="1" customWidth="1"/>
    <col min="2" max="2" width="0.85546875" style="1" customWidth="1"/>
    <col min="3" max="3" width="1.5703125" style="1" customWidth="1"/>
    <col min="4" max="4" width="29.5703125" style="1" customWidth="1"/>
    <col min="5" max="5" width="6.5703125" style="1" customWidth="1"/>
    <col min="6" max="18" width="10.42578125" style="1" customWidth="1"/>
    <col min="19" max="19" width="1.5703125" style="1" customWidth="1"/>
    <col min="20" max="20" width="6.5703125" style="1" customWidth="1"/>
    <col min="21" max="33" width="10.42578125" style="1" customWidth="1"/>
    <col min="34" max="34" width="1.5703125" style="1" customWidth="1"/>
    <col min="35" max="35" width="6.5703125" style="1" customWidth="1"/>
    <col min="36" max="48" width="10.42578125" style="1" customWidth="1"/>
    <col min="49" max="49" width="2.5703125" style="1" customWidth="1"/>
    <col min="50" max="58" width="0" style="1" hidden="1" customWidth="1"/>
    <col min="59" max="16384" width="9" style="1" hidden="1"/>
  </cols>
  <sheetData>
    <row r="1" spans="1:49" ht="15" customHeight="1" thickBot="1" x14ac:dyDescent="0.25">
      <c r="A1" s="1012" t="s">
        <v>283</v>
      </c>
      <c r="B1" s="567"/>
      <c r="C1" s="26" t="str">
        <f>"Financial Forecasts for "&amp;mtype&amp;" P&amp;S Store"</f>
        <v>Financial Forecasts for Metro P&amp;S Store</v>
      </c>
      <c r="D1" s="26"/>
      <c r="E1" s="1047" t="str">
        <f>TandCmessage</f>
        <v xml:space="preserve"> ! Please agree to the terms and conditions on the Terms sheet</v>
      </c>
      <c r="F1" s="1047"/>
      <c r="G1" s="1047"/>
      <c r="H1" s="39"/>
      <c r="I1" s="39"/>
      <c r="J1" s="39"/>
      <c r="K1" s="39"/>
      <c r="L1" s="39"/>
      <c r="M1" s="39"/>
      <c r="N1" s="39"/>
      <c r="O1" s="39"/>
      <c r="P1" s="39"/>
      <c r="Q1" s="36"/>
      <c r="R1" s="37" t="str">
        <f>"Currency: "&amp;'Input - Store'!$H$6</f>
        <v>Currency: GBP</v>
      </c>
      <c r="S1" s="26"/>
      <c r="T1" s="39"/>
      <c r="U1" s="39"/>
      <c r="V1" s="39"/>
      <c r="W1" s="39"/>
      <c r="X1" s="39"/>
      <c r="Y1" s="39"/>
      <c r="Z1" s="39"/>
      <c r="AA1" s="39"/>
      <c r="AB1" s="39"/>
      <c r="AC1" s="39"/>
      <c r="AD1" s="39"/>
      <c r="AE1" s="39"/>
      <c r="AF1" s="36"/>
      <c r="AG1" s="37" t="str">
        <f>"Currency: "&amp;'Input - Store'!$H$6</f>
        <v>Currency: GBP</v>
      </c>
      <c r="AH1" s="26"/>
      <c r="AI1" s="39"/>
      <c r="AJ1" s="39"/>
      <c r="AK1" s="39"/>
      <c r="AL1" s="39"/>
      <c r="AM1" s="39"/>
      <c r="AN1" s="39"/>
      <c r="AO1" s="39"/>
      <c r="AP1" s="39"/>
      <c r="AQ1" s="39"/>
      <c r="AR1" s="39"/>
      <c r="AS1" s="39"/>
      <c r="AT1" s="39"/>
      <c r="AU1" s="36"/>
      <c r="AV1" s="37" t="str">
        <f>"Currency: "&amp;'Input - Store'!$H$6</f>
        <v>Currency: GBP</v>
      </c>
      <c r="AW1" s="26"/>
    </row>
    <row r="2" spans="1:49" ht="15" customHeight="1" x14ac:dyDescent="0.2">
      <c r="A2" s="985"/>
      <c r="B2" s="1011"/>
      <c r="C2" s="40" t="str">
        <f>"Store: "&amp;StoreName</f>
        <v xml:space="preserve">Store: </v>
      </c>
      <c r="D2" s="40"/>
      <c r="E2" s="1047"/>
      <c r="F2" s="1047"/>
      <c r="G2" s="1047"/>
      <c r="H2" s="39"/>
      <c r="I2" s="39"/>
      <c r="J2" s="39"/>
      <c r="K2" s="39"/>
      <c r="L2" s="39"/>
      <c r="M2" s="39"/>
      <c r="N2" s="39"/>
      <c r="O2" s="39"/>
      <c r="P2" s="39"/>
      <c r="Q2" s="39"/>
      <c r="R2" s="38"/>
      <c r="S2" s="26"/>
      <c r="T2" s="39"/>
      <c r="U2" s="39"/>
      <c r="V2" s="39"/>
      <c r="W2" s="39"/>
      <c r="X2" s="39"/>
      <c r="Y2" s="39"/>
      <c r="Z2" s="39"/>
      <c r="AA2" s="39"/>
      <c r="AB2" s="39"/>
      <c r="AC2" s="39"/>
      <c r="AD2" s="39"/>
      <c r="AE2" s="39"/>
      <c r="AF2" s="39"/>
      <c r="AG2" s="38"/>
      <c r="AH2" s="26"/>
      <c r="AI2" s="39"/>
      <c r="AJ2" s="39"/>
      <c r="AK2" s="39"/>
      <c r="AL2" s="39"/>
      <c r="AM2" s="39"/>
      <c r="AN2" s="39"/>
      <c r="AO2" s="39"/>
      <c r="AP2" s="39"/>
      <c r="AQ2" s="39"/>
      <c r="AR2" s="39"/>
      <c r="AS2" s="39"/>
      <c r="AT2" s="39"/>
      <c r="AU2" s="39"/>
      <c r="AV2" s="38"/>
      <c r="AW2" s="26"/>
    </row>
    <row r="3" spans="1:49" ht="15" customHeight="1" x14ac:dyDescent="0.2">
      <c r="A3" s="990" t="s">
        <v>350</v>
      </c>
      <c r="C3" s="26" t="str">
        <f>"Prepared by: "&amp;Preparer</f>
        <v xml:space="preserve">Prepared by: </v>
      </c>
      <c r="D3" s="26"/>
      <c r="E3" s="26"/>
      <c r="F3" s="26"/>
      <c r="G3" s="39"/>
      <c r="H3" s="39"/>
      <c r="I3" s="39"/>
      <c r="J3" s="39"/>
      <c r="K3" s="39"/>
      <c r="L3" s="39"/>
      <c r="M3" s="39"/>
      <c r="N3" s="39"/>
      <c r="O3" s="39"/>
      <c r="P3" s="39"/>
      <c r="Q3" s="39"/>
      <c r="R3" s="39"/>
      <c r="S3" s="26"/>
      <c r="T3" s="39"/>
      <c r="U3" s="39"/>
      <c r="V3" s="39"/>
      <c r="W3" s="39"/>
      <c r="X3" s="39"/>
      <c r="Y3" s="39"/>
      <c r="Z3" s="39"/>
      <c r="AA3" s="39"/>
      <c r="AB3" s="39"/>
      <c r="AC3" s="39"/>
      <c r="AD3" s="39"/>
      <c r="AE3" s="39"/>
      <c r="AF3" s="39"/>
      <c r="AG3" s="39"/>
      <c r="AH3" s="26"/>
      <c r="AI3" s="39"/>
      <c r="AJ3" s="39"/>
      <c r="AK3" s="39"/>
      <c r="AL3" s="39"/>
      <c r="AM3" s="39"/>
      <c r="AN3" s="39"/>
      <c r="AO3" s="39"/>
      <c r="AP3" s="39"/>
      <c r="AQ3" s="39"/>
      <c r="AR3" s="39"/>
      <c r="AS3" s="39"/>
      <c r="AT3" s="39"/>
      <c r="AU3" s="39"/>
      <c r="AV3" s="39"/>
      <c r="AW3" s="26"/>
    </row>
    <row r="4" spans="1:49" ht="15" customHeight="1" x14ac:dyDescent="0.25">
      <c r="A4" s="991" t="s">
        <v>351</v>
      </c>
      <c r="C4" s="600" t="s">
        <v>49</v>
      </c>
      <c r="D4" s="47"/>
      <c r="E4" s="602">
        <v>1</v>
      </c>
      <c r="F4" s="601"/>
      <c r="G4" s="601"/>
      <c r="H4" s="601"/>
      <c r="I4" s="601"/>
      <c r="J4" s="601"/>
      <c r="K4" s="601"/>
      <c r="L4" s="601"/>
      <c r="M4" s="601"/>
      <c r="N4" s="601"/>
      <c r="O4" s="601"/>
      <c r="P4" s="601"/>
      <c r="Q4" s="601"/>
      <c r="R4" s="601"/>
      <c r="S4" s="26"/>
      <c r="T4" s="602">
        <v>2</v>
      </c>
      <c r="U4" s="601"/>
      <c r="V4" s="601"/>
      <c r="W4" s="601"/>
      <c r="X4" s="601"/>
      <c r="Y4" s="601"/>
      <c r="Z4" s="601"/>
      <c r="AA4" s="601"/>
      <c r="AB4" s="601"/>
      <c r="AC4" s="601"/>
      <c r="AD4" s="601"/>
      <c r="AE4" s="601"/>
      <c r="AF4" s="601"/>
      <c r="AG4" s="601"/>
      <c r="AH4" s="26"/>
      <c r="AI4" s="602">
        <v>3</v>
      </c>
      <c r="AJ4" s="601"/>
      <c r="AK4" s="601"/>
      <c r="AL4" s="601"/>
      <c r="AM4" s="601"/>
      <c r="AN4" s="601"/>
      <c r="AO4" s="601"/>
      <c r="AP4" s="601"/>
      <c r="AQ4" s="601"/>
      <c r="AR4" s="601"/>
      <c r="AS4" s="601"/>
      <c r="AT4" s="601"/>
      <c r="AU4" s="601"/>
      <c r="AV4" s="601"/>
      <c r="AW4" s="26"/>
    </row>
    <row r="5" spans="1:49" ht="15" customHeight="1" x14ac:dyDescent="0.2">
      <c r="A5" s="991" t="s">
        <v>255</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49" ht="15" customHeight="1" x14ac:dyDescent="0.2">
      <c r="A6" s="991" t="s">
        <v>352</v>
      </c>
      <c r="C6" s="151" t="s">
        <v>94</v>
      </c>
      <c r="D6" s="152"/>
      <c r="E6" s="153" t="s">
        <v>5</v>
      </c>
      <c r="F6" s="164" t="s">
        <v>39</v>
      </c>
      <c r="G6" s="155"/>
      <c r="H6" s="155"/>
      <c r="I6" s="155"/>
      <c r="J6" s="155"/>
      <c r="K6" s="155"/>
      <c r="L6" s="155"/>
      <c r="M6" s="155"/>
      <c r="N6" s="155"/>
      <c r="O6" s="155"/>
      <c r="P6" s="155"/>
      <c r="Q6" s="155"/>
      <c r="R6" s="155"/>
      <c r="S6" s="26"/>
      <c r="T6" s="153" t="s">
        <v>5</v>
      </c>
      <c r="U6" s="164" t="s">
        <v>39</v>
      </c>
      <c r="V6" s="155"/>
      <c r="W6" s="155"/>
      <c r="X6" s="155"/>
      <c r="Y6" s="155"/>
      <c r="Z6" s="155"/>
      <c r="AA6" s="155"/>
      <c r="AB6" s="155"/>
      <c r="AC6" s="155"/>
      <c r="AD6" s="155"/>
      <c r="AE6" s="155"/>
      <c r="AF6" s="155"/>
      <c r="AG6" s="155"/>
      <c r="AH6" s="26"/>
      <c r="AI6" s="153" t="s">
        <v>5</v>
      </c>
      <c r="AJ6" s="164" t="s">
        <v>39</v>
      </c>
      <c r="AK6" s="155"/>
      <c r="AL6" s="155"/>
      <c r="AM6" s="155"/>
      <c r="AN6" s="155"/>
      <c r="AO6" s="155"/>
      <c r="AP6" s="155"/>
      <c r="AQ6" s="155"/>
      <c r="AR6" s="155"/>
      <c r="AS6" s="155"/>
      <c r="AT6" s="155"/>
      <c r="AU6" s="155"/>
      <c r="AV6" s="155"/>
      <c r="AW6" s="26"/>
    </row>
    <row r="7" spans="1:49" ht="15" customHeight="1" x14ac:dyDescent="0.2">
      <c r="A7" s="991" t="s">
        <v>58</v>
      </c>
      <c r="C7" s="149"/>
      <c r="D7" s="150"/>
      <c r="E7" s="154" t="s">
        <v>25</v>
      </c>
      <c r="F7" s="176">
        <v>1</v>
      </c>
      <c r="G7" s="174">
        <f>+F7+1</f>
        <v>2</v>
      </c>
      <c r="H7" s="174">
        <f>+G7+1</f>
        <v>3</v>
      </c>
      <c r="I7" s="174">
        <f t="shared" ref="I7:Q7" si="0">+H7+1</f>
        <v>4</v>
      </c>
      <c r="J7" s="174">
        <f t="shared" si="0"/>
        <v>5</v>
      </c>
      <c r="K7" s="174">
        <f t="shared" si="0"/>
        <v>6</v>
      </c>
      <c r="L7" s="174">
        <f t="shared" si="0"/>
        <v>7</v>
      </c>
      <c r="M7" s="174">
        <f t="shared" si="0"/>
        <v>8</v>
      </c>
      <c r="N7" s="174">
        <f t="shared" si="0"/>
        <v>9</v>
      </c>
      <c r="O7" s="174">
        <f t="shared" si="0"/>
        <v>10</v>
      </c>
      <c r="P7" s="174">
        <f t="shared" si="0"/>
        <v>11</v>
      </c>
      <c r="Q7" s="174">
        <f t="shared" si="0"/>
        <v>12</v>
      </c>
      <c r="R7" s="175" t="s">
        <v>1</v>
      </c>
      <c r="S7" s="26"/>
      <c r="T7" s="154" t="s">
        <v>25</v>
      </c>
      <c r="U7" s="176">
        <f>+Q7+1</f>
        <v>13</v>
      </c>
      <c r="V7" s="174">
        <f>+U7+1</f>
        <v>14</v>
      </c>
      <c r="W7" s="174">
        <f t="shared" ref="W7:AF7" si="1">+V7+1</f>
        <v>15</v>
      </c>
      <c r="X7" s="174">
        <f t="shared" si="1"/>
        <v>16</v>
      </c>
      <c r="Y7" s="174">
        <f t="shared" si="1"/>
        <v>17</v>
      </c>
      <c r="Z7" s="174">
        <f t="shared" si="1"/>
        <v>18</v>
      </c>
      <c r="AA7" s="174">
        <f t="shared" si="1"/>
        <v>19</v>
      </c>
      <c r="AB7" s="174">
        <f t="shared" si="1"/>
        <v>20</v>
      </c>
      <c r="AC7" s="174">
        <f t="shared" si="1"/>
        <v>21</v>
      </c>
      <c r="AD7" s="174">
        <f t="shared" si="1"/>
        <v>22</v>
      </c>
      <c r="AE7" s="174">
        <f t="shared" si="1"/>
        <v>23</v>
      </c>
      <c r="AF7" s="174">
        <f t="shared" si="1"/>
        <v>24</v>
      </c>
      <c r="AG7" s="175" t="s">
        <v>1</v>
      </c>
      <c r="AH7" s="26"/>
      <c r="AI7" s="154" t="s">
        <v>25</v>
      </c>
      <c r="AJ7" s="176">
        <f>+AF7+1</f>
        <v>25</v>
      </c>
      <c r="AK7" s="174">
        <f>+AJ7+1</f>
        <v>26</v>
      </c>
      <c r="AL7" s="174">
        <f t="shared" ref="AL7:AU7" si="2">+AK7+1</f>
        <v>27</v>
      </c>
      <c r="AM7" s="174">
        <f t="shared" si="2"/>
        <v>28</v>
      </c>
      <c r="AN7" s="174">
        <f t="shared" si="2"/>
        <v>29</v>
      </c>
      <c r="AO7" s="174">
        <f t="shared" si="2"/>
        <v>30</v>
      </c>
      <c r="AP7" s="174">
        <f t="shared" si="2"/>
        <v>31</v>
      </c>
      <c r="AQ7" s="174">
        <f t="shared" si="2"/>
        <v>32</v>
      </c>
      <c r="AR7" s="174">
        <f t="shared" si="2"/>
        <v>33</v>
      </c>
      <c r="AS7" s="174">
        <f t="shared" si="2"/>
        <v>34</v>
      </c>
      <c r="AT7" s="174">
        <f t="shared" si="2"/>
        <v>35</v>
      </c>
      <c r="AU7" s="174">
        <f t="shared" si="2"/>
        <v>36</v>
      </c>
      <c r="AV7" s="175" t="s">
        <v>1</v>
      </c>
      <c r="AW7" s="26"/>
    </row>
    <row r="8" spans="1:49" ht="15" customHeight="1" x14ac:dyDescent="0.2">
      <c r="A8" s="992" t="s">
        <v>353</v>
      </c>
      <c r="C8" s="309"/>
      <c r="D8" s="35">
        <f>'Input - Sales'!AB8</f>
        <v>0</v>
      </c>
      <c r="E8" s="165">
        <f>'Input - Sales'!AD8</f>
        <v>0</v>
      </c>
      <c r="F8" s="156">
        <f t="shared" ref="F8:F22" si="3">ROUND(F$24*$E8,0)</f>
        <v>0</v>
      </c>
      <c r="G8" s="156">
        <f t="shared" ref="G8:Q22" si="4">ROUND(G$24*$E8,0)</f>
        <v>0</v>
      </c>
      <c r="H8" s="156">
        <f t="shared" si="4"/>
        <v>0</v>
      </c>
      <c r="I8" s="156">
        <f t="shared" si="4"/>
        <v>0</v>
      </c>
      <c r="J8" s="156">
        <f t="shared" si="4"/>
        <v>0</v>
      </c>
      <c r="K8" s="156">
        <f t="shared" si="4"/>
        <v>0</v>
      </c>
      <c r="L8" s="156">
        <f t="shared" si="4"/>
        <v>0</v>
      </c>
      <c r="M8" s="156">
        <f t="shared" si="4"/>
        <v>0</v>
      </c>
      <c r="N8" s="156">
        <f t="shared" si="4"/>
        <v>0</v>
      </c>
      <c r="O8" s="156">
        <f t="shared" si="4"/>
        <v>0</v>
      </c>
      <c r="P8" s="156">
        <f t="shared" si="4"/>
        <v>0</v>
      </c>
      <c r="Q8" s="156">
        <f t="shared" si="4"/>
        <v>0</v>
      </c>
      <c r="R8" s="157">
        <f>SUM(F8:Q8)</f>
        <v>0</v>
      </c>
      <c r="S8" s="26"/>
      <c r="T8" s="165">
        <f>'Input - Sales'!AE8</f>
        <v>0</v>
      </c>
      <c r="U8" s="156">
        <f t="shared" ref="U8:AF22" si="5">ROUND(U$24*$T8,0)</f>
        <v>0</v>
      </c>
      <c r="V8" s="156">
        <f t="shared" si="5"/>
        <v>0</v>
      </c>
      <c r="W8" s="156">
        <f t="shared" si="5"/>
        <v>0</v>
      </c>
      <c r="X8" s="156">
        <f t="shared" si="5"/>
        <v>0</v>
      </c>
      <c r="Y8" s="156">
        <f t="shared" si="5"/>
        <v>0</v>
      </c>
      <c r="Z8" s="156">
        <f t="shared" si="5"/>
        <v>0</v>
      </c>
      <c r="AA8" s="156">
        <f t="shared" si="5"/>
        <v>0</v>
      </c>
      <c r="AB8" s="156">
        <f t="shared" si="5"/>
        <v>0</v>
      </c>
      <c r="AC8" s="156">
        <f t="shared" si="5"/>
        <v>0</v>
      </c>
      <c r="AD8" s="156">
        <f t="shared" si="5"/>
        <v>0</v>
      </c>
      <c r="AE8" s="156">
        <f t="shared" si="5"/>
        <v>0</v>
      </c>
      <c r="AF8" s="156">
        <f t="shared" si="5"/>
        <v>0</v>
      </c>
      <c r="AG8" s="157">
        <f>SUM(U8:AF8)</f>
        <v>0</v>
      </c>
      <c r="AH8" s="26"/>
      <c r="AI8" s="165">
        <f>'Input - Sales'!AF8</f>
        <v>0</v>
      </c>
      <c r="AJ8" s="156">
        <f t="shared" ref="AJ8:AU22" si="6">ROUND(AJ$24*$AI8,0)</f>
        <v>0</v>
      </c>
      <c r="AK8" s="156">
        <f t="shared" si="6"/>
        <v>0</v>
      </c>
      <c r="AL8" s="156">
        <f t="shared" si="6"/>
        <v>0</v>
      </c>
      <c r="AM8" s="156">
        <f t="shared" si="6"/>
        <v>0</v>
      </c>
      <c r="AN8" s="156">
        <f t="shared" si="6"/>
        <v>0</v>
      </c>
      <c r="AO8" s="156">
        <f t="shared" si="6"/>
        <v>0</v>
      </c>
      <c r="AP8" s="156">
        <f t="shared" si="6"/>
        <v>0</v>
      </c>
      <c r="AQ8" s="156">
        <f t="shared" si="6"/>
        <v>0</v>
      </c>
      <c r="AR8" s="156">
        <f t="shared" si="6"/>
        <v>0</v>
      </c>
      <c r="AS8" s="156">
        <f t="shared" si="6"/>
        <v>0</v>
      </c>
      <c r="AT8" s="156">
        <f t="shared" si="6"/>
        <v>0</v>
      </c>
      <c r="AU8" s="156">
        <f t="shared" si="6"/>
        <v>0</v>
      </c>
      <c r="AV8" s="157">
        <f>SUM(AJ8:AU8)</f>
        <v>0</v>
      </c>
      <c r="AW8" s="26"/>
    </row>
    <row r="9" spans="1:49" ht="15" customHeight="1" thickBot="1" x14ac:dyDescent="0.25">
      <c r="A9" s="986"/>
      <c r="C9" s="15"/>
      <c r="D9" s="35">
        <f>'Input - Sales'!AB9</f>
        <v>0</v>
      </c>
      <c r="E9" s="166">
        <f>'Input - Sales'!AD9</f>
        <v>0</v>
      </c>
      <c r="F9" s="35">
        <f t="shared" si="3"/>
        <v>0</v>
      </c>
      <c r="G9" s="35">
        <f t="shared" si="4"/>
        <v>0</v>
      </c>
      <c r="H9" s="35">
        <f t="shared" si="4"/>
        <v>0</v>
      </c>
      <c r="I9" s="35">
        <f t="shared" si="4"/>
        <v>0</v>
      </c>
      <c r="J9" s="35">
        <f t="shared" si="4"/>
        <v>0</v>
      </c>
      <c r="K9" s="35">
        <f t="shared" si="4"/>
        <v>0</v>
      </c>
      <c r="L9" s="35">
        <f t="shared" si="4"/>
        <v>0</v>
      </c>
      <c r="M9" s="35">
        <f t="shared" si="4"/>
        <v>0</v>
      </c>
      <c r="N9" s="35">
        <f t="shared" si="4"/>
        <v>0</v>
      </c>
      <c r="O9" s="35">
        <f t="shared" si="4"/>
        <v>0</v>
      </c>
      <c r="P9" s="35">
        <f t="shared" si="4"/>
        <v>0</v>
      </c>
      <c r="Q9" s="35">
        <f t="shared" si="4"/>
        <v>0</v>
      </c>
      <c r="R9" s="158">
        <f t="shared" ref="R9:R23" si="7">SUM(F9:Q9)</f>
        <v>0</v>
      </c>
      <c r="S9" s="26"/>
      <c r="T9" s="166">
        <f>'Input - Sales'!AE9</f>
        <v>0</v>
      </c>
      <c r="U9" s="35">
        <f t="shared" si="5"/>
        <v>0</v>
      </c>
      <c r="V9" s="35">
        <f t="shared" si="5"/>
        <v>0</v>
      </c>
      <c r="W9" s="35">
        <f t="shared" si="5"/>
        <v>0</v>
      </c>
      <c r="X9" s="35">
        <f t="shared" si="5"/>
        <v>0</v>
      </c>
      <c r="Y9" s="35">
        <f t="shared" si="5"/>
        <v>0</v>
      </c>
      <c r="Z9" s="35">
        <f t="shared" si="5"/>
        <v>0</v>
      </c>
      <c r="AA9" s="35">
        <f t="shared" si="5"/>
        <v>0</v>
      </c>
      <c r="AB9" s="35">
        <f t="shared" si="5"/>
        <v>0</v>
      </c>
      <c r="AC9" s="35">
        <f t="shared" si="5"/>
        <v>0</v>
      </c>
      <c r="AD9" s="35">
        <f t="shared" si="5"/>
        <v>0</v>
      </c>
      <c r="AE9" s="35">
        <f t="shared" si="5"/>
        <v>0</v>
      </c>
      <c r="AF9" s="35">
        <f t="shared" si="5"/>
        <v>0</v>
      </c>
      <c r="AG9" s="158">
        <f t="shared" ref="AG9:AG23" si="8">SUM(U9:AF9)</f>
        <v>0</v>
      </c>
      <c r="AH9" s="26"/>
      <c r="AI9" s="166">
        <f>'Input - Sales'!AF9</f>
        <v>0</v>
      </c>
      <c r="AJ9" s="35">
        <f t="shared" si="6"/>
        <v>0</v>
      </c>
      <c r="AK9" s="35">
        <f t="shared" si="6"/>
        <v>0</v>
      </c>
      <c r="AL9" s="35">
        <f t="shared" si="6"/>
        <v>0</v>
      </c>
      <c r="AM9" s="35">
        <f t="shared" si="6"/>
        <v>0</v>
      </c>
      <c r="AN9" s="35">
        <f t="shared" si="6"/>
        <v>0</v>
      </c>
      <c r="AO9" s="35">
        <f t="shared" si="6"/>
        <v>0</v>
      </c>
      <c r="AP9" s="35">
        <f t="shared" si="6"/>
        <v>0</v>
      </c>
      <c r="AQ9" s="35">
        <f t="shared" si="6"/>
        <v>0</v>
      </c>
      <c r="AR9" s="35">
        <f t="shared" si="6"/>
        <v>0</v>
      </c>
      <c r="AS9" s="35">
        <f t="shared" si="6"/>
        <v>0</v>
      </c>
      <c r="AT9" s="35">
        <f t="shared" si="6"/>
        <v>0</v>
      </c>
      <c r="AU9" s="35">
        <f t="shared" si="6"/>
        <v>0</v>
      </c>
      <c r="AV9" s="158">
        <f t="shared" ref="AV9:AV23" si="9">SUM(AJ9:AU9)</f>
        <v>0</v>
      </c>
      <c r="AW9" s="26"/>
    </row>
    <row r="10" spans="1:49" ht="15" customHeight="1" x14ac:dyDescent="0.2">
      <c r="A10" s="1005" t="s">
        <v>354</v>
      </c>
      <c r="C10" s="15"/>
      <c r="D10" s="35">
        <f>'Input - Sales'!AB10</f>
        <v>0</v>
      </c>
      <c r="E10" s="166">
        <f>'Input - Sales'!AD10</f>
        <v>0</v>
      </c>
      <c r="F10" s="35">
        <f t="shared" si="3"/>
        <v>0</v>
      </c>
      <c r="G10" s="35">
        <f t="shared" si="4"/>
        <v>0</v>
      </c>
      <c r="H10" s="35">
        <f t="shared" si="4"/>
        <v>0</v>
      </c>
      <c r="I10" s="35">
        <f t="shared" si="4"/>
        <v>0</v>
      </c>
      <c r="J10" s="35">
        <f t="shared" si="4"/>
        <v>0</v>
      </c>
      <c r="K10" s="35">
        <f t="shared" si="4"/>
        <v>0</v>
      </c>
      <c r="L10" s="35">
        <f t="shared" si="4"/>
        <v>0</v>
      </c>
      <c r="M10" s="35">
        <f t="shared" si="4"/>
        <v>0</v>
      </c>
      <c r="N10" s="35">
        <f t="shared" si="4"/>
        <v>0</v>
      </c>
      <c r="O10" s="35">
        <f t="shared" si="4"/>
        <v>0</v>
      </c>
      <c r="P10" s="35">
        <f t="shared" si="4"/>
        <v>0</v>
      </c>
      <c r="Q10" s="35">
        <f t="shared" si="4"/>
        <v>0</v>
      </c>
      <c r="R10" s="158">
        <f t="shared" si="7"/>
        <v>0</v>
      </c>
      <c r="S10" s="26"/>
      <c r="T10" s="166">
        <f>'Input - Sales'!AE10</f>
        <v>0</v>
      </c>
      <c r="U10" s="35">
        <f t="shared" si="5"/>
        <v>0</v>
      </c>
      <c r="V10" s="35">
        <f t="shared" si="5"/>
        <v>0</v>
      </c>
      <c r="W10" s="35">
        <f t="shared" si="5"/>
        <v>0</v>
      </c>
      <c r="X10" s="35">
        <f t="shared" si="5"/>
        <v>0</v>
      </c>
      <c r="Y10" s="35">
        <f t="shared" si="5"/>
        <v>0</v>
      </c>
      <c r="Z10" s="35">
        <f t="shared" si="5"/>
        <v>0</v>
      </c>
      <c r="AA10" s="35">
        <f t="shared" si="5"/>
        <v>0</v>
      </c>
      <c r="AB10" s="35">
        <f t="shared" si="5"/>
        <v>0</v>
      </c>
      <c r="AC10" s="35">
        <f t="shared" si="5"/>
        <v>0</v>
      </c>
      <c r="AD10" s="35">
        <f t="shared" si="5"/>
        <v>0</v>
      </c>
      <c r="AE10" s="35">
        <f t="shared" si="5"/>
        <v>0</v>
      </c>
      <c r="AF10" s="35">
        <f t="shared" si="5"/>
        <v>0</v>
      </c>
      <c r="AG10" s="158">
        <f t="shared" si="8"/>
        <v>0</v>
      </c>
      <c r="AH10" s="26"/>
      <c r="AI10" s="166">
        <f>'Input - Sales'!AF10</f>
        <v>0</v>
      </c>
      <c r="AJ10" s="35">
        <f t="shared" si="6"/>
        <v>0</v>
      </c>
      <c r="AK10" s="35">
        <f t="shared" si="6"/>
        <v>0</v>
      </c>
      <c r="AL10" s="35">
        <f t="shared" si="6"/>
        <v>0</v>
      </c>
      <c r="AM10" s="35">
        <f t="shared" si="6"/>
        <v>0</v>
      </c>
      <c r="AN10" s="35">
        <f t="shared" si="6"/>
        <v>0</v>
      </c>
      <c r="AO10" s="35">
        <f t="shared" si="6"/>
        <v>0</v>
      </c>
      <c r="AP10" s="35">
        <f t="shared" si="6"/>
        <v>0</v>
      </c>
      <c r="AQ10" s="35">
        <f t="shared" si="6"/>
        <v>0</v>
      </c>
      <c r="AR10" s="35">
        <f t="shared" si="6"/>
        <v>0</v>
      </c>
      <c r="AS10" s="35">
        <f t="shared" si="6"/>
        <v>0</v>
      </c>
      <c r="AT10" s="35">
        <f t="shared" si="6"/>
        <v>0</v>
      </c>
      <c r="AU10" s="35">
        <f t="shared" si="6"/>
        <v>0</v>
      </c>
      <c r="AV10" s="158">
        <f t="shared" si="9"/>
        <v>0</v>
      </c>
      <c r="AW10" s="26"/>
    </row>
    <row r="11" spans="1:49" ht="15" customHeight="1" x14ac:dyDescent="0.2">
      <c r="A11" s="1007" t="s">
        <v>255</v>
      </c>
      <c r="C11" s="15"/>
      <c r="D11" s="35">
        <f>'Input - Sales'!AB11</f>
        <v>0</v>
      </c>
      <c r="E11" s="166">
        <f>'Input - Sales'!AD11</f>
        <v>0</v>
      </c>
      <c r="F11" s="35">
        <f t="shared" si="3"/>
        <v>0</v>
      </c>
      <c r="G11" s="35">
        <f t="shared" si="4"/>
        <v>0</v>
      </c>
      <c r="H11" s="35">
        <f t="shared" si="4"/>
        <v>0</v>
      </c>
      <c r="I11" s="35">
        <f t="shared" si="4"/>
        <v>0</v>
      </c>
      <c r="J11" s="35">
        <f t="shared" si="4"/>
        <v>0</v>
      </c>
      <c r="K11" s="35">
        <f t="shared" si="4"/>
        <v>0</v>
      </c>
      <c r="L11" s="35">
        <f t="shared" si="4"/>
        <v>0</v>
      </c>
      <c r="M11" s="35">
        <f t="shared" si="4"/>
        <v>0</v>
      </c>
      <c r="N11" s="35">
        <f t="shared" si="4"/>
        <v>0</v>
      </c>
      <c r="O11" s="35">
        <f t="shared" si="4"/>
        <v>0</v>
      </c>
      <c r="P11" s="35">
        <f t="shared" si="4"/>
        <v>0</v>
      </c>
      <c r="Q11" s="35">
        <f t="shared" si="4"/>
        <v>0</v>
      </c>
      <c r="R11" s="158">
        <f t="shared" si="7"/>
        <v>0</v>
      </c>
      <c r="S11" s="26"/>
      <c r="T11" s="166">
        <f>'Input - Sales'!AE11</f>
        <v>0</v>
      </c>
      <c r="U11" s="35">
        <f t="shared" si="5"/>
        <v>0</v>
      </c>
      <c r="V11" s="35">
        <f t="shared" si="5"/>
        <v>0</v>
      </c>
      <c r="W11" s="35">
        <f t="shared" si="5"/>
        <v>0</v>
      </c>
      <c r="X11" s="35">
        <f t="shared" si="5"/>
        <v>0</v>
      </c>
      <c r="Y11" s="35">
        <f t="shared" si="5"/>
        <v>0</v>
      </c>
      <c r="Z11" s="35">
        <f t="shared" si="5"/>
        <v>0</v>
      </c>
      <c r="AA11" s="35">
        <f t="shared" si="5"/>
        <v>0</v>
      </c>
      <c r="AB11" s="35">
        <f t="shared" si="5"/>
        <v>0</v>
      </c>
      <c r="AC11" s="35">
        <f t="shared" si="5"/>
        <v>0</v>
      </c>
      <c r="AD11" s="35">
        <f t="shared" si="5"/>
        <v>0</v>
      </c>
      <c r="AE11" s="35">
        <f t="shared" si="5"/>
        <v>0</v>
      </c>
      <c r="AF11" s="35">
        <f t="shared" si="5"/>
        <v>0</v>
      </c>
      <c r="AG11" s="158">
        <f t="shared" si="8"/>
        <v>0</v>
      </c>
      <c r="AH11" s="26"/>
      <c r="AI11" s="166">
        <f>'Input - Sales'!AF11</f>
        <v>0</v>
      </c>
      <c r="AJ11" s="35">
        <f t="shared" si="6"/>
        <v>0</v>
      </c>
      <c r="AK11" s="35">
        <f t="shared" si="6"/>
        <v>0</v>
      </c>
      <c r="AL11" s="35">
        <f t="shared" si="6"/>
        <v>0</v>
      </c>
      <c r="AM11" s="35">
        <f t="shared" si="6"/>
        <v>0</v>
      </c>
      <c r="AN11" s="35">
        <f t="shared" si="6"/>
        <v>0</v>
      </c>
      <c r="AO11" s="35">
        <f t="shared" si="6"/>
        <v>0</v>
      </c>
      <c r="AP11" s="35">
        <f t="shared" si="6"/>
        <v>0</v>
      </c>
      <c r="AQ11" s="35">
        <f t="shared" si="6"/>
        <v>0</v>
      </c>
      <c r="AR11" s="35">
        <f t="shared" si="6"/>
        <v>0</v>
      </c>
      <c r="AS11" s="35">
        <f t="shared" si="6"/>
        <v>0</v>
      </c>
      <c r="AT11" s="35">
        <f t="shared" si="6"/>
        <v>0</v>
      </c>
      <c r="AU11" s="35">
        <f t="shared" si="6"/>
        <v>0</v>
      </c>
      <c r="AV11" s="158">
        <f t="shared" si="9"/>
        <v>0</v>
      </c>
      <c r="AW11" s="26"/>
    </row>
    <row r="12" spans="1:49" ht="15" customHeight="1" x14ac:dyDescent="0.2">
      <c r="A12" s="1007" t="s">
        <v>216</v>
      </c>
      <c r="C12" s="15"/>
      <c r="D12" s="35">
        <f>'Input - Sales'!AB12</f>
        <v>0</v>
      </c>
      <c r="E12" s="166">
        <f>'Input - Sales'!AD12</f>
        <v>0</v>
      </c>
      <c r="F12" s="35">
        <f t="shared" si="3"/>
        <v>0</v>
      </c>
      <c r="G12" s="35">
        <f t="shared" si="4"/>
        <v>0</v>
      </c>
      <c r="H12" s="35">
        <f t="shared" si="4"/>
        <v>0</v>
      </c>
      <c r="I12" s="35">
        <f t="shared" si="4"/>
        <v>0</v>
      </c>
      <c r="J12" s="35">
        <f t="shared" si="4"/>
        <v>0</v>
      </c>
      <c r="K12" s="35">
        <f t="shared" si="4"/>
        <v>0</v>
      </c>
      <c r="L12" s="35">
        <f t="shared" si="4"/>
        <v>0</v>
      </c>
      <c r="M12" s="35">
        <f t="shared" si="4"/>
        <v>0</v>
      </c>
      <c r="N12" s="35">
        <f t="shared" si="4"/>
        <v>0</v>
      </c>
      <c r="O12" s="35">
        <f t="shared" si="4"/>
        <v>0</v>
      </c>
      <c r="P12" s="35">
        <f t="shared" si="4"/>
        <v>0</v>
      </c>
      <c r="Q12" s="35">
        <f t="shared" si="4"/>
        <v>0</v>
      </c>
      <c r="R12" s="158">
        <f t="shared" si="7"/>
        <v>0</v>
      </c>
      <c r="S12" s="26"/>
      <c r="T12" s="166">
        <f>'Input - Sales'!AE12</f>
        <v>0</v>
      </c>
      <c r="U12" s="35">
        <f t="shared" si="5"/>
        <v>0</v>
      </c>
      <c r="V12" s="35">
        <f t="shared" si="5"/>
        <v>0</v>
      </c>
      <c r="W12" s="35">
        <f t="shared" si="5"/>
        <v>0</v>
      </c>
      <c r="X12" s="35">
        <f t="shared" si="5"/>
        <v>0</v>
      </c>
      <c r="Y12" s="35">
        <f t="shared" si="5"/>
        <v>0</v>
      </c>
      <c r="Z12" s="35">
        <f t="shared" si="5"/>
        <v>0</v>
      </c>
      <c r="AA12" s="35">
        <f t="shared" si="5"/>
        <v>0</v>
      </c>
      <c r="AB12" s="35">
        <f t="shared" si="5"/>
        <v>0</v>
      </c>
      <c r="AC12" s="35">
        <f t="shared" si="5"/>
        <v>0</v>
      </c>
      <c r="AD12" s="35">
        <f t="shared" si="5"/>
        <v>0</v>
      </c>
      <c r="AE12" s="35">
        <f t="shared" si="5"/>
        <v>0</v>
      </c>
      <c r="AF12" s="35">
        <f t="shared" si="5"/>
        <v>0</v>
      </c>
      <c r="AG12" s="158">
        <f t="shared" si="8"/>
        <v>0</v>
      </c>
      <c r="AH12" s="26"/>
      <c r="AI12" s="166">
        <f>'Input - Sales'!AF12</f>
        <v>0</v>
      </c>
      <c r="AJ12" s="35">
        <f t="shared" si="6"/>
        <v>0</v>
      </c>
      <c r="AK12" s="35">
        <f t="shared" si="6"/>
        <v>0</v>
      </c>
      <c r="AL12" s="35">
        <f t="shared" si="6"/>
        <v>0</v>
      </c>
      <c r="AM12" s="35">
        <f t="shared" si="6"/>
        <v>0</v>
      </c>
      <c r="AN12" s="35">
        <f t="shared" si="6"/>
        <v>0</v>
      </c>
      <c r="AO12" s="35">
        <f t="shared" si="6"/>
        <v>0</v>
      </c>
      <c r="AP12" s="35">
        <f t="shared" si="6"/>
        <v>0</v>
      </c>
      <c r="AQ12" s="35">
        <f t="shared" si="6"/>
        <v>0</v>
      </c>
      <c r="AR12" s="35">
        <f t="shared" si="6"/>
        <v>0</v>
      </c>
      <c r="AS12" s="35">
        <f t="shared" si="6"/>
        <v>0</v>
      </c>
      <c r="AT12" s="35">
        <f t="shared" si="6"/>
        <v>0</v>
      </c>
      <c r="AU12" s="35">
        <f t="shared" si="6"/>
        <v>0</v>
      </c>
      <c r="AV12" s="158">
        <f t="shared" si="9"/>
        <v>0</v>
      </c>
      <c r="AW12" s="26"/>
    </row>
    <row r="13" spans="1:49" ht="15" customHeight="1" x14ac:dyDescent="0.2">
      <c r="A13" s="1007" t="s">
        <v>355</v>
      </c>
      <c r="C13" s="15"/>
      <c r="D13" s="35">
        <f>'Input - Sales'!AB13</f>
        <v>0</v>
      </c>
      <c r="E13" s="166">
        <f>'Input - Sales'!AD13</f>
        <v>0</v>
      </c>
      <c r="F13" s="35">
        <f t="shared" si="3"/>
        <v>0</v>
      </c>
      <c r="G13" s="35">
        <f t="shared" si="4"/>
        <v>0</v>
      </c>
      <c r="H13" s="35">
        <f t="shared" si="4"/>
        <v>0</v>
      </c>
      <c r="I13" s="35">
        <f t="shared" si="4"/>
        <v>0</v>
      </c>
      <c r="J13" s="35">
        <f t="shared" si="4"/>
        <v>0</v>
      </c>
      <c r="K13" s="35">
        <f t="shared" si="4"/>
        <v>0</v>
      </c>
      <c r="L13" s="35">
        <f t="shared" si="4"/>
        <v>0</v>
      </c>
      <c r="M13" s="35">
        <f t="shared" si="4"/>
        <v>0</v>
      </c>
      <c r="N13" s="35">
        <f t="shared" si="4"/>
        <v>0</v>
      </c>
      <c r="O13" s="35">
        <f t="shared" si="4"/>
        <v>0</v>
      </c>
      <c r="P13" s="35">
        <f t="shared" si="4"/>
        <v>0</v>
      </c>
      <c r="Q13" s="35">
        <f t="shared" si="4"/>
        <v>0</v>
      </c>
      <c r="R13" s="158">
        <f t="shared" si="7"/>
        <v>0</v>
      </c>
      <c r="S13" s="26"/>
      <c r="T13" s="166">
        <f>'Input - Sales'!AE13</f>
        <v>0</v>
      </c>
      <c r="U13" s="35">
        <f t="shared" si="5"/>
        <v>0</v>
      </c>
      <c r="V13" s="35">
        <f t="shared" si="5"/>
        <v>0</v>
      </c>
      <c r="W13" s="35">
        <f t="shared" si="5"/>
        <v>0</v>
      </c>
      <c r="X13" s="35">
        <f t="shared" si="5"/>
        <v>0</v>
      </c>
      <c r="Y13" s="35">
        <f t="shared" si="5"/>
        <v>0</v>
      </c>
      <c r="Z13" s="35">
        <f t="shared" si="5"/>
        <v>0</v>
      </c>
      <c r="AA13" s="35">
        <f t="shared" si="5"/>
        <v>0</v>
      </c>
      <c r="AB13" s="35">
        <f t="shared" si="5"/>
        <v>0</v>
      </c>
      <c r="AC13" s="35">
        <f t="shared" si="5"/>
        <v>0</v>
      </c>
      <c r="AD13" s="35">
        <f t="shared" si="5"/>
        <v>0</v>
      </c>
      <c r="AE13" s="35">
        <f t="shared" si="5"/>
        <v>0</v>
      </c>
      <c r="AF13" s="35">
        <f t="shared" si="5"/>
        <v>0</v>
      </c>
      <c r="AG13" s="158">
        <f t="shared" si="8"/>
        <v>0</v>
      </c>
      <c r="AH13" s="26"/>
      <c r="AI13" s="166">
        <f>'Input - Sales'!AF13</f>
        <v>0</v>
      </c>
      <c r="AJ13" s="35">
        <f t="shared" si="6"/>
        <v>0</v>
      </c>
      <c r="AK13" s="35">
        <f t="shared" si="6"/>
        <v>0</v>
      </c>
      <c r="AL13" s="35">
        <f t="shared" si="6"/>
        <v>0</v>
      </c>
      <c r="AM13" s="35">
        <f t="shared" si="6"/>
        <v>0</v>
      </c>
      <c r="AN13" s="35">
        <f t="shared" si="6"/>
        <v>0</v>
      </c>
      <c r="AO13" s="35">
        <f t="shared" si="6"/>
        <v>0</v>
      </c>
      <c r="AP13" s="35">
        <f t="shared" si="6"/>
        <v>0</v>
      </c>
      <c r="AQ13" s="35">
        <f t="shared" si="6"/>
        <v>0</v>
      </c>
      <c r="AR13" s="35">
        <f t="shared" si="6"/>
        <v>0</v>
      </c>
      <c r="AS13" s="35">
        <f t="shared" si="6"/>
        <v>0</v>
      </c>
      <c r="AT13" s="35">
        <f t="shared" si="6"/>
        <v>0</v>
      </c>
      <c r="AU13" s="35">
        <f t="shared" si="6"/>
        <v>0</v>
      </c>
      <c r="AV13" s="158">
        <f t="shared" si="9"/>
        <v>0</v>
      </c>
      <c r="AW13" s="26"/>
    </row>
    <row r="14" spans="1:49" ht="15" customHeight="1" x14ac:dyDescent="0.2">
      <c r="A14" s="1007" t="s">
        <v>356</v>
      </c>
      <c r="C14" s="15"/>
      <c r="D14" s="35">
        <f>'Input - Sales'!AB14</f>
        <v>0</v>
      </c>
      <c r="E14" s="166">
        <f>'Input - Sales'!AD14</f>
        <v>0</v>
      </c>
      <c r="F14" s="35">
        <f t="shared" si="3"/>
        <v>0</v>
      </c>
      <c r="G14" s="35">
        <f t="shared" si="4"/>
        <v>0</v>
      </c>
      <c r="H14" s="35">
        <f t="shared" si="4"/>
        <v>0</v>
      </c>
      <c r="I14" s="35">
        <f t="shared" si="4"/>
        <v>0</v>
      </c>
      <c r="J14" s="35">
        <f t="shared" si="4"/>
        <v>0</v>
      </c>
      <c r="K14" s="35">
        <f t="shared" si="4"/>
        <v>0</v>
      </c>
      <c r="L14" s="35">
        <f t="shared" si="4"/>
        <v>0</v>
      </c>
      <c r="M14" s="35">
        <f t="shared" si="4"/>
        <v>0</v>
      </c>
      <c r="N14" s="35">
        <f t="shared" si="4"/>
        <v>0</v>
      </c>
      <c r="O14" s="35">
        <f t="shared" si="4"/>
        <v>0</v>
      </c>
      <c r="P14" s="35">
        <f t="shared" si="4"/>
        <v>0</v>
      </c>
      <c r="Q14" s="35">
        <f t="shared" si="4"/>
        <v>0</v>
      </c>
      <c r="R14" s="158">
        <f t="shared" si="7"/>
        <v>0</v>
      </c>
      <c r="S14" s="26"/>
      <c r="T14" s="166">
        <f>'Input - Sales'!AE14</f>
        <v>0</v>
      </c>
      <c r="U14" s="35">
        <f t="shared" si="5"/>
        <v>0</v>
      </c>
      <c r="V14" s="35">
        <f t="shared" si="5"/>
        <v>0</v>
      </c>
      <c r="W14" s="35">
        <f t="shared" si="5"/>
        <v>0</v>
      </c>
      <c r="X14" s="35">
        <f t="shared" si="5"/>
        <v>0</v>
      </c>
      <c r="Y14" s="35">
        <f t="shared" si="5"/>
        <v>0</v>
      </c>
      <c r="Z14" s="35">
        <f t="shared" si="5"/>
        <v>0</v>
      </c>
      <c r="AA14" s="35">
        <f t="shared" si="5"/>
        <v>0</v>
      </c>
      <c r="AB14" s="35">
        <f t="shared" si="5"/>
        <v>0</v>
      </c>
      <c r="AC14" s="35">
        <f t="shared" si="5"/>
        <v>0</v>
      </c>
      <c r="AD14" s="35">
        <f t="shared" si="5"/>
        <v>0</v>
      </c>
      <c r="AE14" s="35">
        <f t="shared" si="5"/>
        <v>0</v>
      </c>
      <c r="AF14" s="35">
        <f t="shared" si="5"/>
        <v>0</v>
      </c>
      <c r="AG14" s="158">
        <f t="shared" si="8"/>
        <v>0</v>
      </c>
      <c r="AH14" s="26"/>
      <c r="AI14" s="166">
        <f>'Input - Sales'!AF14</f>
        <v>0</v>
      </c>
      <c r="AJ14" s="35">
        <f t="shared" si="6"/>
        <v>0</v>
      </c>
      <c r="AK14" s="35">
        <f t="shared" si="6"/>
        <v>0</v>
      </c>
      <c r="AL14" s="35">
        <f t="shared" si="6"/>
        <v>0</v>
      </c>
      <c r="AM14" s="35">
        <f t="shared" si="6"/>
        <v>0</v>
      </c>
      <c r="AN14" s="35">
        <f t="shared" si="6"/>
        <v>0</v>
      </c>
      <c r="AO14" s="35">
        <f t="shared" si="6"/>
        <v>0</v>
      </c>
      <c r="AP14" s="35">
        <f t="shared" si="6"/>
        <v>0</v>
      </c>
      <c r="AQ14" s="35">
        <f t="shared" si="6"/>
        <v>0</v>
      </c>
      <c r="AR14" s="35">
        <f t="shared" si="6"/>
        <v>0</v>
      </c>
      <c r="AS14" s="35">
        <f t="shared" si="6"/>
        <v>0</v>
      </c>
      <c r="AT14" s="35">
        <f t="shared" si="6"/>
        <v>0</v>
      </c>
      <c r="AU14" s="35">
        <f t="shared" si="6"/>
        <v>0</v>
      </c>
      <c r="AV14" s="158">
        <f t="shared" si="9"/>
        <v>0</v>
      </c>
      <c r="AW14" s="26"/>
    </row>
    <row r="15" spans="1:49" ht="15" customHeight="1" x14ac:dyDescent="0.2">
      <c r="A15" s="1007" t="s">
        <v>357</v>
      </c>
      <c r="C15" s="15"/>
      <c r="D15" s="35">
        <f>'Input - Sales'!AB15</f>
        <v>0</v>
      </c>
      <c r="E15" s="166">
        <f>'Input - Sales'!AD15</f>
        <v>0</v>
      </c>
      <c r="F15" s="35">
        <f t="shared" si="3"/>
        <v>0</v>
      </c>
      <c r="G15" s="35">
        <f t="shared" si="4"/>
        <v>0</v>
      </c>
      <c r="H15" s="35">
        <f t="shared" si="4"/>
        <v>0</v>
      </c>
      <c r="I15" s="35">
        <f t="shared" si="4"/>
        <v>0</v>
      </c>
      <c r="J15" s="35">
        <f t="shared" si="4"/>
        <v>0</v>
      </c>
      <c r="K15" s="35">
        <f t="shared" si="4"/>
        <v>0</v>
      </c>
      <c r="L15" s="35">
        <f t="shared" si="4"/>
        <v>0</v>
      </c>
      <c r="M15" s="35">
        <f t="shared" si="4"/>
        <v>0</v>
      </c>
      <c r="N15" s="35">
        <f t="shared" si="4"/>
        <v>0</v>
      </c>
      <c r="O15" s="35">
        <f t="shared" si="4"/>
        <v>0</v>
      </c>
      <c r="P15" s="35">
        <f t="shared" si="4"/>
        <v>0</v>
      </c>
      <c r="Q15" s="35">
        <f t="shared" si="4"/>
        <v>0</v>
      </c>
      <c r="R15" s="158">
        <f t="shared" si="7"/>
        <v>0</v>
      </c>
      <c r="S15" s="26"/>
      <c r="T15" s="166">
        <f>'Input - Sales'!AE15</f>
        <v>0</v>
      </c>
      <c r="U15" s="35">
        <f t="shared" si="5"/>
        <v>0</v>
      </c>
      <c r="V15" s="35">
        <f t="shared" si="5"/>
        <v>0</v>
      </c>
      <c r="W15" s="35">
        <f t="shared" si="5"/>
        <v>0</v>
      </c>
      <c r="X15" s="35">
        <f t="shared" si="5"/>
        <v>0</v>
      </c>
      <c r="Y15" s="35">
        <f t="shared" si="5"/>
        <v>0</v>
      </c>
      <c r="Z15" s="35">
        <f t="shared" si="5"/>
        <v>0</v>
      </c>
      <c r="AA15" s="35">
        <f t="shared" si="5"/>
        <v>0</v>
      </c>
      <c r="AB15" s="35">
        <f t="shared" si="5"/>
        <v>0</v>
      </c>
      <c r="AC15" s="35">
        <f t="shared" si="5"/>
        <v>0</v>
      </c>
      <c r="AD15" s="35">
        <f t="shared" si="5"/>
        <v>0</v>
      </c>
      <c r="AE15" s="35">
        <f t="shared" si="5"/>
        <v>0</v>
      </c>
      <c r="AF15" s="35">
        <f t="shared" si="5"/>
        <v>0</v>
      </c>
      <c r="AG15" s="158">
        <f t="shared" si="8"/>
        <v>0</v>
      </c>
      <c r="AH15" s="26"/>
      <c r="AI15" s="166">
        <f>'Input - Sales'!AF15</f>
        <v>0</v>
      </c>
      <c r="AJ15" s="35">
        <f t="shared" si="6"/>
        <v>0</v>
      </c>
      <c r="AK15" s="35">
        <f t="shared" si="6"/>
        <v>0</v>
      </c>
      <c r="AL15" s="35">
        <f t="shared" si="6"/>
        <v>0</v>
      </c>
      <c r="AM15" s="35">
        <f t="shared" si="6"/>
        <v>0</v>
      </c>
      <c r="AN15" s="35">
        <f t="shared" si="6"/>
        <v>0</v>
      </c>
      <c r="AO15" s="35">
        <f t="shared" si="6"/>
        <v>0</v>
      </c>
      <c r="AP15" s="35">
        <f t="shared" si="6"/>
        <v>0</v>
      </c>
      <c r="AQ15" s="35">
        <f t="shared" si="6"/>
        <v>0</v>
      </c>
      <c r="AR15" s="35">
        <f t="shared" si="6"/>
        <v>0</v>
      </c>
      <c r="AS15" s="35">
        <f t="shared" si="6"/>
        <v>0</v>
      </c>
      <c r="AT15" s="35">
        <f t="shared" si="6"/>
        <v>0</v>
      </c>
      <c r="AU15" s="35">
        <f t="shared" si="6"/>
        <v>0</v>
      </c>
      <c r="AV15" s="158">
        <f t="shared" si="9"/>
        <v>0</v>
      </c>
      <c r="AW15" s="26"/>
    </row>
    <row r="16" spans="1:49" ht="15" customHeight="1" x14ac:dyDescent="0.2">
      <c r="A16" s="1007" t="s">
        <v>358</v>
      </c>
      <c r="C16" s="15"/>
      <c r="D16" s="35">
        <f>'Input - Sales'!AB16</f>
        <v>0</v>
      </c>
      <c r="E16" s="166">
        <f>'Input - Sales'!AD16</f>
        <v>0</v>
      </c>
      <c r="F16" s="35">
        <f t="shared" si="3"/>
        <v>0</v>
      </c>
      <c r="G16" s="35">
        <f t="shared" si="4"/>
        <v>0</v>
      </c>
      <c r="H16" s="35">
        <f t="shared" si="4"/>
        <v>0</v>
      </c>
      <c r="I16" s="35">
        <f t="shared" si="4"/>
        <v>0</v>
      </c>
      <c r="J16" s="35">
        <f t="shared" si="4"/>
        <v>0</v>
      </c>
      <c r="K16" s="35">
        <f t="shared" si="4"/>
        <v>0</v>
      </c>
      <c r="L16" s="35">
        <f t="shared" si="4"/>
        <v>0</v>
      </c>
      <c r="M16" s="35">
        <f t="shared" si="4"/>
        <v>0</v>
      </c>
      <c r="N16" s="35">
        <f t="shared" si="4"/>
        <v>0</v>
      </c>
      <c r="O16" s="35">
        <f t="shared" si="4"/>
        <v>0</v>
      </c>
      <c r="P16" s="35">
        <f t="shared" si="4"/>
        <v>0</v>
      </c>
      <c r="Q16" s="35">
        <f t="shared" si="4"/>
        <v>0</v>
      </c>
      <c r="R16" s="158">
        <f t="shared" si="7"/>
        <v>0</v>
      </c>
      <c r="S16" s="26"/>
      <c r="T16" s="166">
        <f>'Input - Sales'!AE16</f>
        <v>0</v>
      </c>
      <c r="U16" s="35">
        <f t="shared" si="5"/>
        <v>0</v>
      </c>
      <c r="V16" s="35">
        <f t="shared" si="5"/>
        <v>0</v>
      </c>
      <c r="W16" s="35">
        <f t="shared" si="5"/>
        <v>0</v>
      </c>
      <c r="X16" s="35">
        <f t="shared" si="5"/>
        <v>0</v>
      </c>
      <c r="Y16" s="35">
        <f t="shared" si="5"/>
        <v>0</v>
      </c>
      <c r="Z16" s="35">
        <f t="shared" si="5"/>
        <v>0</v>
      </c>
      <c r="AA16" s="35">
        <f t="shared" si="5"/>
        <v>0</v>
      </c>
      <c r="AB16" s="35">
        <f t="shared" si="5"/>
        <v>0</v>
      </c>
      <c r="AC16" s="35">
        <f t="shared" si="5"/>
        <v>0</v>
      </c>
      <c r="AD16" s="35">
        <f t="shared" si="5"/>
        <v>0</v>
      </c>
      <c r="AE16" s="35">
        <f t="shared" si="5"/>
        <v>0</v>
      </c>
      <c r="AF16" s="35">
        <f t="shared" si="5"/>
        <v>0</v>
      </c>
      <c r="AG16" s="158">
        <f t="shared" si="8"/>
        <v>0</v>
      </c>
      <c r="AH16" s="26"/>
      <c r="AI16" s="166">
        <f>'Input - Sales'!AF16</f>
        <v>0</v>
      </c>
      <c r="AJ16" s="35">
        <f t="shared" si="6"/>
        <v>0</v>
      </c>
      <c r="AK16" s="35">
        <f t="shared" si="6"/>
        <v>0</v>
      </c>
      <c r="AL16" s="35">
        <f t="shared" si="6"/>
        <v>0</v>
      </c>
      <c r="AM16" s="35">
        <f t="shared" si="6"/>
        <v>0</v>
      </c>
      <c r="AN16" s="35">
        <f t="shared" si="6"/>
        <v>0</v>
      </c>
      <c r="AO16" s="35">
        <f t="shared" si="6"/>
        <v>0</v>
      </c>
      <c r="AP16" s="35">
        <f t="shared" si="6"/>
        <v>0</v>
      </c>
      <c r="AQ16" s="35">
        <f t="shared" si="6"/>
        <v>0</v>
      </c>
      <c r="AR16" s="35">
        <f t="shared" si="6"/>
        <v>0</v>
      </c>
      <c r="AS16" s="35">
        <f t="shared" si="6"/>
        <v>0</v>
      </c>
      <c r="AT16" s="35">
        <f t="shared" si="6"/>
        <v>0</v>
      </c>
      <c r="AU16" s="35">
        <f t="shared" si="6"/>
        <v>0</v>
      </c>
      <c r="AV16" s="158">
        <f t="shared" si="9"/>
        <v>0</v>
      </c>
      <c r="AW16" s="26"/>
    </row>
    <row r="17" spans="1:49" ht="15" customHeight="1" thickBot="1" x14ac:dyDescent="0.25">
      <c r="A17" s="1009" t="s">
        <v>5</v>
      </c>
      <c r="C17" s="15"/>
      <c r="D17" s="35">
        <f>'Input - Sales'!AB17</f>
        <v>0</v>
      </c>
      <c r="E17" s="166">
        <f>'Input - Sales'!AD17</f>
        <v>0</v>
      </c>
      <c r="F17" s="35">
        <f t="shared" si="3"/>
        <v>0</v>
      </c>
      <c r="G17" s="35">
        <f t="shared" si="4"/>
        <v>0</v>
      </c>
      <c r="H17" s="35">
        <f t="shared" si="4"/>
        <v>0</v>
      </c>
      <c r="I17" s="35">
        <f t="shared" si="4"/>
        <v>0</v>
      </c>
      <c r="J17" s="35">
        <f t="shared" si="4"/>
        <v>0</v>
      </c>
      <c r="K17" s="35">
        <f t="shared" si="4"/>
        <v>0</v>
      </c>
      <c r="L17" s="35">
        <f t="shared" si="4"/>
        <v>0</v>
      </c>
      <c r="M17" s="35">
        <f t="shared" si="4"/>
        <v>0</v>
      </c>
      <c r="N17" s="35">
        <f t="shared" si="4"/>
        <v>0</v>
      </c>
      <c r="O17" s="35">
        <f t="shared" si="4"/>
        <v>0</v>
      </c>
      <c r="P17" s="35">
        <f t="shared" si="4"/>
        <v>0</v>
      </c>
      <c r="Q17" s="35">
        <f t="shared" si="4"/>
        <v>0</v>
      </c>
      <c r="R17" s="158">
        <f t="shared" si="7"/>
        <v>0</v>
      </c>
      <c r="S17" s="26"/>
      <c r="T17" s="166">
        <f>'Input - Sales'!AE17</f>
        <v>0</v>
      </c>
      <c r="U17" s="35">
        <f t="shared" si="5"/>
        <v>0</v>
      </c>
      <c r="V17" s="35">
        <f t="shared" si="5"/>
        <v>0</v>
      </c>
      <c r="W17" s="35">
        <f t="shared" si="5"/>
        <v>0</v>
      </c>
      <c r="X17" s="35">
        <f t="shared" si="5"/>
        <v>0</v>
      </c>
      <c r="Y17" s="35">
        <f t="shared" si="5"/>
        <v>0</v>
      </c>
      <c r="Z17" s="35">
        <f t="shared" si="5"/>
        <v>0</v>
      </c>
      <c r="AA17" s="35">
        <f t="shared" si="5"/>
        <v>0</v>
      </c>
      <c r="AB17" s="35">
        <f t="shared" si="5"/>
        <v>0</v>
      </c>
      <c r="AC17" s="35">
        <f t="shared" si="5"/>
        <v>0</v>
      </c>
      <c r="AD17" s="35">
        <f t="shared" si="5"/>
        <v>0</v>
      </c>
      <c r="AE17" s="35">
        <f t="shared" si="5"/>
        <v>0</v>
      </c>
      <c r="AF17" s="35">
        <f t="shared" si="5"/>
        <v>0</v>
      </c>
      <c r="AG17" s="158">
        <f t="shared" si="8"/>
        <v>0</v>
      </c>
      <c r="AH17" s="26"/>
      <c r="AI17" s="166">
        <f>'Input - Sales'!AF17</f>
        <v>0</v>
      </c>
      <c r="AJ17" s="35">
        <f t="shared" si="6"/>
        <v>0</v>
      </c>
      <c r="AK17" s="35">
        <f t="shared" si="6"/>
        <v>0</v>
      </c>
      <c r="AL17" s="35">
        <f t="shared" si="6"/>
        <v>0</v>
      </c>
      <c r="AM17" s="35">
        <f t="shared" si="6"/>
        <v>0</v>
      </c>
      <c r="AN17" s="35">
        <f t="shared" si="6"/>
        <v>0</v>
      </c>
      <c r="AO17" s="35">
        <f t="shared" si="6"/>
        <v>0</v>
      </c>
      <c r="AP17" s="35">
        <f t="shared" si="6"/>
        <v>0</v>
      </c>
      <c r="AQ17" s="35">
        <f t="shared" si="6"/>
        <v>0</v>
      </c>
      <c r="AR17" s="35">
        <f t="shared" si="6"/>
        <v>0</v>
      </c>
      <c r="AS17" s="35">
        <f t="shared" si="6"/>
        <v>0</v>
      </c>
      <c r="AT17" s="35">
        <f t="shared" si="6"/>
        <v>0</v>
      </c>
      <c r="AU17" s="35">
        <f t="shared" si="6"/>
        <v>0</v>
      </c>
      <c r="AV17" s="158">
        <f t="shared" si="9"/>
        <v>0</v>
      </c>
      <c r="AW17" s="26"/>
    </row>
    <row r="18" spans="1:49" ht="15" customHeight="1" x14ac:dyDescent="0.2">
      <c r="A18" s="987"/>
      <c r="C18" s="15"/>
      <c r="D18" s="35">
        <f>'Input - Sales'!AB18</f>
        <v>0</v>
      </c>
      <c r="E18" s="166">
        <f>'Input - Sales'!AD18</f>
        <v>0</v>
      </c>
      <c r="F18" s="35">
        <f t="shared" si="3"/>
        <v>0</v>
      </c>
      <c r="G18" s="35">
        <f t="shared" si="4"/>
        <v>0</v>
      </c>
      <c r="H18" s="35">
        <f t="shared" si="4"/>
        <v>0</v>
      </c>
      <c r="I18" s="35">
        <f t="shared" si="4"/>
        <v>0</v>
      </c>
      <c r="J18" s="35">
        <f t="shared" si="4"/>
        <v>0</v>
      </c>
      <c r="K18" s="35">
        <f t="shared" si="4"/>
        <v>0</v>
      </c>
      <c r="L18" s="35">
        <f t="shared" si="4"/>
        <v>0</v>
      </c>
      <c r="M18" s="35">
        <f t="shared" si="4"/>
        <v>0</v>
      </c>
      <c r="N18" s="35">
        <f t="shared" si="4"/>
        <v>0</v>
      </c>
      <c r="O18" s="35">
        <f t="shared" si="4"/>
        <v>0</v>
      </c>
      <c r="P18" s="35">
        <f t="shared" si="4"/>
        <v>0</v>
      </c>
      <c r="Q18" s="35">
        <f t="shared" si="4"/>
        <v>0</v>
      </c>
      <c r="R18" s="158">
        <f t="shared" si="7"/>
        <v>0</v>
      </c>
      <c r="S18" s="26"/>
      <c r="T18" s="166">
        <f>'Input - Sales'!AE18</f>
        <v>0</v>
      </c>
      <c r="U18" s="35">
        <f t="shared" si="5"/>
        <v>0</v>
      </c>
      <c r="V18" s="35">
        <f t="shared" si="5"/>
        <v>0</v>
      </c>
      <c r="W18" s="35">
        <f t="shared" si="5"/>
        <v>0</v>
      </c>
      <c r="X18" s="35">
        <f t="shared" si="5"/>
        <v>0</v>
      </c>
      <c r="Y18" s="35">
        <f t="shared" si="5"/>
        <v>0</v>
      </c>
      <c r="Z18" s="35">
        <f t="shared" si="5"/>
        <v>0</v>
      </c>
      <c r="AA18" s="35">
        <f t="shared" si="5"/>
        <v>0</v>
      </c>
      <c r="AB18" s="35">
        <f t="shared" si="5"/>
        <v>0</v>
      </c>
      <c r="AC18" s="35">
        <f t="shared" si="5"/>
        <v>0</v>
      </c>
      <c r="AD18" s="35">
        <f t="shared" si="5"/>
        <v>0</v>
      </c>
      <c r="AE18" s="35">
        <f t="shared" si="5"/>
        <v>0</v>
      </c>
      <c r="AF18" s="35">
        <f t="shared" si="5"/>
        <v>0</v>
      </c>
      <c r="AG18" s="158">
        <f t="shared" si="8"/>
        <v>0</v>
      </c>
      <c r="AH18" s="26"/>
      <c r="AI18" s="166">
        <f>'Input - Sales'!AF18</f>
        <v>0</v>
      </c>
      <c r="AJ18" s="35">
        <f t="shared" si="6"/>
        <v>0</v>
      </c>
      <c r="AK18" s="35">
        <f t="shared" si="6"/>
        <v>0</v>
      </c>
      <c r="AL18" s="35">
        <f t="shared" si="6"/>
        <v>0</v>
      </c>
      <c r="AM18" s="35">
        <f t="shared" si="6"/>
        <v>0</v>
      </c>
      <c r="AN18" s="35">
        <f t="shared" si="6"/>
        <v>0</v>
      </c>
      <c r="AO18" s="35">
        <f t="shared" si="6"/>
        <v>0</v>
      </c>
      <c r="AP18" s="35">
        <f t="shared" si="6"/>
        <v>0</v>
      </c>
      <c r="AQ18" s="35">
        <f t="shared" si="6"/>
        <v>0</v>
      </c>
      <c r="AR18" s="35">
        <f t="shared" si="6"/>
        <v>0</v>
      </c>
      <c r="AS18" s="35">
        <f t="shared" si="6"/>
        <v>0</v>
      </c>
      <c r="AT18" s="35">
        <f t="shared" si="6"/>
        <v>0</v>
      </c>
      <c r="AU18" s="35">
        <f t="shared" si="6"/>
        <v>0</v>
      </c>
      <c r="AV18" s="158">
        <f t="shared" si="9"/>
        <v>0</v>
      </c>
      <c r="AW18" s="26"/>
    </row>
    <row r="19" spans="1:49" ht="15" customHeight="1" x14ac:dyDescent="0.2">
      <c r="A19" s="987"/>
      <c r="C19" s="15"/>
      <c r="D19" s="35">
        <f>'Input - Sales'!AB19</f>
        <v>0</v>
      </c>
      <c r="E19" s="166">
        <f>'Input - Sales'!AD19</f>
        <v>0</v>
      </c>
      <c r="F19" s="35">
        <f t="shared" si="3"/>
        <v>0</v>
      </c>
      <c r="G19" s="35">
        <f t="shared" si="4"/>
        <v>0</v>
      </c>
      <c r="H19" s="35">
        <f t="shared" si="4"/>
        <v>0</v>
      </c>
      <c r="I19" s="35">
        <f t="shared" si="4"/>
        <v>0</v>
      </c>
      <c r="J19" s="35">
        <f t="shared" si="4"/>
        <v>0</v>
      </c>
      <c r="K19" s="35">
        <f t="shared" si="4"/>
        <v>0</v>
      </c>
      <c r="L19" s="35">
        <f t="shared" si="4"/>
        <v>0</v>
      </c>
      <c r="M19" s="35">
        <f t="shared" si="4"/>
        <v>0</v>
      </c>
      <c r="N19" s="35">
        <f t="shared" si="4"/>
        <v>0</v>
      </c>
      <c r="O19" s="35">
        <f t="shared" si="4"/>
        <v>0</v>
      </c>
      <c r="P19" s="35">
        <f t="shared" si="4"/>
        <v>0</v>
      </c>
      <c r="Q19" s="35">
        <f t="shared" si="4"/>
        <v>0</v>
      </c>
      <c r="R19" s="158">
        <f t="shared" si="7"/>
        <v>0</v>
      </c>
      <c r="S19" s="26"/>
      <c r="T19" s="166">
        <f>'Input - Sales'!AE19</f>
        <v>0</v>
      </c>
      <c r="U19" s="35">
        <f t="shared" si="5"/>
        <v>0</v>
      </c>
      <c r="V19" s="35">
        <f t="shared" si="5"/>
        <v>0</v>
      </c>
      <c r="W19" s="35">
        <f t="shared" si="5"/>
        <v>0</v>
      </c>
      <c r="X19" s="35">
        <f t="shared" si="5"/>
        <v>0</v>
      </c>
      <c r="Y19" s="35">
        <f t="shared" si="5"/>
        <v>0</v>
      </c>
      <c r="Z19" s="35">
        <f t="shared" si="5"/>
        <v>0</v>
      </c>
      <c r="AA19" s="35">
        <f t="shared" si="5"/>
        <v>0</v>
      </c>
      <c r="AB19" s="35">
        <f t="shared" si="5"/>
        <v>0</v>
      </c>
      <c r="AC19" s="35">
        <f t="shared" si="5"/>
        <v>0</v>
      </c>
      <c r="AD19" s="35">
        <f t="shared" si="5"/>
        <v>0</v>
      </c>
      <c r="AE19" s="35">
        <f t="shared" si="5"/>
        <v>0</v>
      </c>
      <c r="AF19" s="35">
        <f t="shared" si="5"/>
        <v>0</v>
      </c>
      <c r="AG19" s="158">
        <f t="shared" si="8"/>
        <v>0</v>
      </c>
      <c r="AH19" s="26"/>
      <c r="AI19" s="166">
        <f>'Input - Sales'!AF19</f>
        <v>0</v>
      </c>
      <c r="AJ19" s="35">
        <f t="shared" si="6"/>
        <v>0</v>
      </c>
      <c r="AK19" s="35">
        <f t="shared" si="6"/>
        <v>0</v>
      </c>
      <c r="AL19" s="35">
        <f t="shared" si="6"/>
        <v>0</v>
      </c>
      <c r="AM19" s="35">
        <f t="shared" si="6"/>
        <v>0</v>
      </c>
      <c r="AN19" s="35">
        <f t="shared" si="6"/>
        <v>0</v>
      </c>
      <c r="AO19" s="35">
        <f t="shared" si="6"/>
        <v>0</v>
      </c>
      <c r="AP19" s="35">
        <f t="shared" si="6"/>
        <v>0</v>
      </c>
      <c r="AQ19" s="35">
        <f t="shared" si="6"/>
        <v>0</v>
      </c>
      <c r="AR19" s="35">
        <f t="shared" si="6"/>
        <v>0</v>
      </c>
      <c r="AS19" s="35">
        <f t="shared" si="6"/>
        <v>0</v>
      </c>
      <c r="AT19" s="35">
        <f t="shared" si="6"/>
        <v>0</v>
      </c>
      <c r="AU19" s="35">
        <f t="shared" si="6"/>
        <v>0</v>
      </c>
      <c r="AV19" s="158">
        <f t="shared" si="9"/>
        <v>0</v>
      </c>
      <c r="AW19" s="26"/>
    </row>
    <row r="20" spans="1:49" ht="15" customHeight="1" x14ac:dyDescent="0.2">
      <c r="A20" s="987"/>
      <c r="C20" s="15"/>
      <c r="D20" s="35">
        <f>'Input - Sales'!AB20</f>
        <v>0</v>
      </c>
      <c r="E20" s="166">
        <f>'Input - Sales'!AD20</f>
        <v>0</v>
      </c>
      <c r="F20" s="35">
        <f t="shared" si="3"/>
        <v>0</v>
      </c>
      <c r="G20" s="35">
        <f t="shared" si="4"/>
        <v>0</v>
      </c>
      <c r="H20" s="35">
        <f t="shared" si="4"/>
        <v>0</v>
      </c>
      <c r="I20" s="35">
        <f t="shared" si="4"/>
        <v>0</v>
      </c>
      <c r="J20" s="35">
        <f t="shared" si="4"/>
        <v>0</v>
      </c>
      <c r="K20" s="35">
        <f t="shared" si="4"/>
        <v>0</v>
      </c>
      <c r="L20" s="35">
        <f t="shared" si="4"/>
        <v>0</v>
      </c>
      <c r="M20" s="35">
        <f t="shared" si="4"/>
        <v>0</v>
      </c>
      <c r="N20" s="35">
        <f t="shared" si="4"/>
        <v>0</v>
      </c>
      <c r="O20" s="35">
        <f t="shared" si="4"/>
        <v>0</v>
      </c>
      <c r="P20" s="35">
        <f t="shared" si="4"/>
        <v>0</v>
      </c>
      <c r="Q20" s="35">
        <f t="shared" si="4"/>
        <v>0</v>
      </c>
      <c r="R20" s="158">
        <f t="shared" si="7"/>
        <v>0</v>
      </c>
      <c r="S20" s="26"/>
      <c r="T20" s="166">
        <f>'Input - Sales'!AE20</f>
        <v>0</v>
      </c>
      <c r="U20" s="35">
        <f t="shared" si="5"/>
        <v>0</v>
      </c>
      <c r="V20" s="35">
        <f t="shared" si="5"/>
        <v>0</v>
      </c>
      <c r="W20" s="35">
        <f t="shared" si="5"/>
        <v>0</v>
      </c>
      <c r="X20" s="35">
        <f t="shared" si="5"/>
        <v>0</v>
      </c>
      <c r="Y20" s="35">
        <f t="shared" si="5"/>
        <v>0</v>
      </c>
      <c r="Z20" s="35">
        <f t="shared" si="5"/>
        <v>0</v>
      </c>
      <c r="AA20" s="35">
        <f t="shared" si="5"/>
        <v>0</v>
      </c>
      <c r="AB20" s="35">
        <f t="shared" si="5"/>
        <v>0</v>
      </c>
      <c r="AC20" s="35">
        <f t="shared" si="5"/>
        <v>0</v>
      </c>
      <c r="AD20" s="35">
        <f t="shared" si="5"/>
        <v>0</v>
      </c>
      <c r="AE20" s="35">
        <f t="shared" si="5"/>
        <v>0</v>
      </c>
      <c r="AF20" s="35">
        <f t="shared" si="5"/>
        <v>0</v>
      </c>
      <c r="AG20" s="158">
        <f t="shared" si="8"/>
        <v>0</v>
      </c>
      <c r="AH20" s="26"/>
      <c r="AI20" s="166">
        <f>'Input - Sales'!AF20</f>
        <v>0</v>
      </c>
      <c r="AJ20" s="35">
        <f t="shared" si="6"/>
        <v>0</v>
      </c>
      <c r="AK20" s="35">
        <f t="shared" si="6"/>
        <v>0</v>
      </c>
      <c r="AL20" s="35">
        <f t="shared" si="6"/>
        <v>0</v>
      </c>
      <c r="AM20" s="35">
        <f t="shared" si="6"/>
        <v>0</v>
      </c>
      <c r="AN20" s="35">
        <f t="shared" si="6"/>
        <v>0</v>
      </c>
      <c r="AO20" s="35">
        <f t="shared" si="6"/>
        <v>0</v>
      </c>
      <c r="AP20" s="35">
        <f t="shared" si="6"/>
        <v>0</v>
      </c>
      <c r="AQ20" s="35">
        <f t="shared" si="6"/>
        <v>0</v>
      </c>
      <c r="AR20" s="35">
        <f t="shared" si="6"/>
        <v>0</v>
      </c>
      <c r="AS20" s="35">
        <f t="shared" si="6"/>
        <v>0</v>
      </c>
      <c r="AT20" s="35">
        <f t="shared" si="6"/>
        <v>0</v>
      </c>
      <c r="AU20" s="35">
        <f t="shared" si="6"/>
        <v>0</v>
      </c>
      <c r="AV20" s="158">
        <f t="shared" si="9"/>
        <v>0</v>
      </c>
      <c r="AW20" s="26"/>
    </row>
    <row r="21" spans="1:49" ht="15" customHeight="1" x14ac:dyDescent="0.2">
      <c r="A21" s="986"/>
      <c r="C21" s="15"/>
      <c r="D21" s="35">
        <f>'Input - Sales'!AB21</f>
        <v>0</v>
      </c>
      <c r="E21" s="166">
        <f>'Input - Sales'!AD21</f>
        <v>0</v>
      </c>
      <c r="F21" s="35">
        <f t="shared" si="3"/>
        <v>0</v>
      </c>
      <c r="G21" s="35">
        <f t="shared" si="4"/>
        <v>0</v>
      </c>
      <c r="H21" s="35">
        <f t="shared" si="4"/>
        <v>0</v>
      </c>
      <c r="I21" s="35">
        <f t="shared" si="4"/>
        <v>0</v>
      </c>
      <c r="J21" s="35">
        <f t="shared" si="4"/>
        <v>0</v>
      </c>
      <c r="K21" s="35">
        <f t="shared" si="4"/>
        <v>0</v>
      </c>
      <c r="L21" s="35">
        <f t="shared" si="4"/>
        <v>0</v>
      </c>
      <c r="M21" s="35">
        <f t="shared" si="4"/>
        <v>0</v>
      </c>
      <c r="N21" s="35">
        <f t="shared" si="4"/>
        <v>0</v>
      </c>
      <c r="O21" s="35">
        <f t="shared" si="4"/>
        <v>0</v>
      </c>
      <c r="P21" s="35">
        <f t="shared" si="4"/>
        <v>0</v>
      </c>
      <c r="Q21" s="35">
        <f t="shared" si="4"/>
        <v>0</v>
      </c>
      <c r="R21" s="158">
        <f t="shared" si="7"/>
        <v>0</v>
      </c>
      <c r="S21" s="26"/>
      <c r="T21" s="166">
        <f>'Input - Sales'!AE21</f>
        <v>0</v>
      </c>
      <c r="U21" s="35">
        <f t="shared" si="5"/>
        <v>0</v>
      </c>
      <c r="V21" s="35">
        <f t="shared" si="5"/>
        <v>0</v>
      </c>
      <c r="W21" s="35">
        <f t="shared" si="5"/>
        <v>0</v>
      </c>
      <c r="X21" s="35">
        <f t="shared" si="5"/>
        <v>0</v>
      </c>
      <c r="Y21" s="35">
        <f t="shared" si="5"/>
        <v>0</v>
      </c>
      <c r="Z21" s="35">
        <f t="shared" si="5"/>
        <v>0</v>
      </c>
      <c r="AA21" s="35">
        <f t="shared" si="5"/>
        <v>0</v>
      </c>
      <c r="AB21" s="35">
        <f t="shared" si="5"/>
        <v>0</v>
      </c>
      <c r="AC21" s="35">
        <f t="shared" si="5"/>
        <v>0</v>
      </c>
      <c r="AD21" s="35">
        <f t="shared" si="5"/>
        <v>0</v>
      </c>
      <c r="AE21" s="35">
        <f t="shared" si="5"/>
        <v>0</v>
      </c>
      <c r="AF21" s="35">
        <f t="shared" si="5"/>
        <v>0</v>
      </c>
      <c r="AG21" s="158">
        <f t="shared" si="8"/>
        <v>0</v>
      </c>
      <c r="AH21" s="26"/>
      <c r="AI21" s="166">
        <f>'Input - Sales'!AF21</f>
        <v>0</v>
      </c>
      <c r="AJ21" s="35">
        <f t="shared" si="6"/>
        <v>0</v>
      </c>
      <c r="AK21" s="35">
        <f t="shared" si="6"/>
        <v>0</v>
      </c>
      <c r="AL21" s="35">
        <f t="shared" si="6"/>
        <v>0</v>
      </c>
      <c r="AM21" s="35">
        <f t="shared" si="6"/>
        <v>0</v>
      </c>
      <c r="AN21" s="35">
        <f t="shared" si="6"/>
        <v>0</v>
      </c>
      <c r="AO21" s="35">
        <f t="shared" si="6"/>
        <v>0</v>
      </c>
      <c r="AP21" s="35">
        <f t="shared" si="6"/>
        <v>0</v>
      </c>
      <c r="AQ21" s="35">
        <f t="shared" si="6"/>
        <v>0</v>
      </c>
      <c r="AR21" s="35">
        <f t="shared" si="6"/>
        <v>0</v>
      </c>
      <c r="AS21" s="35">
        <f t="shared" si="6"/>
        <v>0</v>
      </c>
      <c r="AT21" s="35">
        <f t="shared" si="6"/>
        <v>0</v>
      </c>
      <c r="AU21" s="35">
        <f t="shared" si="6"/>
        <v>0</v>
      </c>
      <c r="AV21" s="158">
        <f t="shared" si="9"/>
        <v>0</v>
      </c>
      <c r="AW21" s="26"/>
    </row>
    <row r="22" spans="1:49" ht="15" customHeight="1" x14ac:dyDescent="0.2">
      <c r="A22" s="986"/>
      <c r="C22" s="15"/>
      <c r="D22" s="72">
        <f>'Input - Sales'!AB22</f>
        <v>0</v>
      </c>
      <c r="E22" s="166">
        <f>'Input - Sales'!AD22</f>
        <v>0</v>
      </c>
      <c r="F22" s="35">
        <f t="shared" si="3"/>
        <v>0</v>
      </c>
      <c r="G22" s="35">
        <f t="shared" si="4"/>
        <v>0</v>
      </c>
      <c r="H22" s="35">
        <f t="shared" si="4"/>
        <v>0</v>
      </c>
      <c r="I22" s="35">
        <f t="shared" si="4"/>
        <v>0</v>
      </c>
      <c r="J22" s="35">
        <f t="shared" si="4"/>
        <v>0</v>
      </c>
      <c r="K22" s="35">
        <f t="shared" si="4"/>
        <v>0</v>
      </c>
      <c r="L22" s="35">
        <f t="shared" si="4"/>
        <v>0</v>
      </c>
      <c r="M22" s="35">
        <f t="shared" si="4"/>
        <v>0</v>
      </c>
      <c r="N22" s="35">
        <f t="shared" si="4"/>
        <v>0</v>
      </c>
      <c r="O22" s="35">
        <f t="shared" si="4"/>
        <v>0</v>
      </c>
      <c r="P22" s="35">
        <f t="shared" si="4"/>
        <v>0</v>
      </c>
      <c r="Q22" s="35">
        <f t="shared" si="4"/>
        <v>0</v>
      </c>
      <c r="R22" s="158">
        <f t="shared" si="7"/>
        <v>0</v>
      </c>
      <c r="S22" s="26"/>
      <c r="T22" s="166">
        <f>'Input - Sales'!AE22</f>
        <v>0</v>
      </c>
      <c r="U22" s="35">
        <f t="shared" si="5"/>
        <v>0</v>
      </c>
      <c r="V22" s="35">
        <f t="shared" si="5"/>
        <v>0</v>
      </c>
      <c r="W22" s="35">
        <f t="shared" si="5"/>
        <v>0</v>
      </c>
      <c r="X22" s="35">
        <f t="shared" si="5"/>
        <v>0</v>
      </c>
      <c r="Y22" s="35">
        <f t="shared" si="5"/>
        <v>0</v>
      </c>
      <c r="Z22" s="35">
        <f t="shared" si="5"/>
        <v>0</v>
      </c>
      <c r="AA22" s="35">
        <f t="shared" si="5"/>
        <v>0</v>
      </c>
      <c r="AB22" s="35">
        <f t="shared" si="5"/>
        <v>0</v>
      </c>
      <c r="AC22" s="35">
        <f t="shared" si="5"/>
        <v>0</v>
      </c>
      <c r="AD22" s="35">
        <f t="shared" si="5"/>
        <v>0</v>
      </c>
      <c r="AE22" s="35">
        <f t="shared" si="5"/>
        <v>0</v>
      </c>
      <c r="AF22" s="35">
        <f t="shared" si="5"/>
        <v>0</v>
      </c>
      <c r="AG22" s="158">
        <f t="shared" si="8"/>
        <v>0</v>
      </c>
      <c r="AH22" s="26"/>
      <c r="AI22" s="166">
        <f>'Input - Sales'!AF22</f>
        <v>0</v>
      </c>
      <c r="AJ22" s="35">
        <f t="shared" si="6"/>
        <v>0</v>
      </c>
      <c r="AK22" s="35">
        <f t="shared" si="6"/>
        <v>0</v>
      </c>
      <c r="AL22" s="35">
        <f t="shared" si="6"/>
        <v>0</v>
      </c>
      <c r="AM22" s="35">
        <f t="shared" si="6"/>
        <v>0</v>
      </c>
      <c r="AN22" s="35">
        <f t="shared" si="6"/>
        <v>0</v>
      </c>
      <c r="AO22" s="35">
        <f t="shared" si="6"/>
        <v>0</v>
      </c>
      <c r="AP22" s="35">
        <f t="shared" si="6"/>
        <v>0</v>
      </c>
      <c r="AQ22" s="35">
        <f t="shared" si="6"/>
        <v>0</v>
      </c>
      <c r="AR22" s="35">
        <f t="shared" si="6"/>
        <v>0</v>
      </c>
      <c r="AS22" s="35">
        <f t="shared" si="6"/>
        <v>0</v>
      </c>
      <c r="AT22" s="35">
        <f t="shared" si="6"/>
        <v>0</v>
      </c>
      <c r="AU22" s="35">
        <f t="shared" si="6"/>
        <v>0</v>
      </c>
      <c r="AV22" s="158">
        <f t="shared" si="9"/>
        <v>0</v>
      </c>
      <c r="AW22" s="26"/>
    </row>
    <row r="23" spans="1:49" ht="15" customHeight="1" x14ac:dyDescent="0.2">
      <c r="A23" s="986"/>
      <c r="C23" s="310"/>
      <c r="D23" s="35">
        <f>'Input - Sales'!AB23</f>
        <v>0</v>
      </c>
      <c r="E23" s="166">
        <f>'Input - Sales'!AD23</f>
        <v>0</v>
      </c>
      <c r="F23" s="35">
        <f>F24-SUM(F8:F22)</f>
        <v>0</v>
      </c>
      <c r="G23" s="35">
        <f t="shared" ref="G23:Q23" si="10">G24-SUM(G8:G22)</f>
        <v>0</v>
      </c>
      <c r="H23" s="35">
        <f t="shared" si="10"/>
        <v>0</v>
      </c>
      <c r="I23" s="35">
        <f t="shared" si="10"/>
        <v>0</v>
      </c>
      <c r="J23" s="35">
        <f t="shared" si="10"/>
        <v>0</v>
      </c>
      <c r="K23" s="35">
        <f t="shared" si="10"/>
        <v>0</v>
      </c>
      <c r="L23" s="35">
        <f t="shared" si="10"/>
        <v>0</v>
      </c>
      <c r="M23" s="35">
        <f t="shared" si="10"/>
        <v>0</v>
      </c>
      <c r="N23" s="35">
        <f t="shared" si="10"/>
        <v>0</v>
      </c>
      <c r="O23" s="35">
        <f t="shared" si="10"/>
        <v>0</v>
      </c>
      <c r="P23" s="35">
        <f t="shared" si="10"/>
        <v>0</v>
      </c>
      <c r="Q23" s="35">
        <f t="shared" si="10"/>
        <v>0</v>
      </c>
      <c r="R23" s="158">
        <f t="shared" si="7"/>
        <v>0</v>
      </c>
      <c r="S23" s="26"/>
      <c r="T23" s="166">
        <f>'Input - Sales'!AE23</f>
        <v>0</v>
      </c>
      <c r="U23" s="35">
        <f t="shared" ref="U23:AF23" si="11">U24-SUM(U8:U22)</f>
        <v>0</v>
      </c>
      <c r="V23" s="35">
        <f t="shared" si="11"/>
        <v>0</v>
      </c>
      <c r="W23" s="35">
        <f t="shared" si="11"/>
        <v>0</v>
      </c>
      <c r="X23" s="35">
        <f t="shared" si="11"/>
        <v>0</v>
      </c>
      <c r="Y23" s="35">
        <f t="shared" si="11"/>
        <v>0</v>
      </c>
      <c r="Z23" s="35">
        <f t="shared" si="11"/>
        <v>0</v>
      </c>
      <c r="AA23" s="35">
        <f t="shared" si="11"/>
        <v>0</v>
      </c>
      <c r="AB23" s="35">
        <f t="shared" si="11"/>
        <v>0</v>
      </c>
      <c r="AC23" s="35">
        <f t="shared" si="11"/>
        <v>0</v>
      </c>
      <c r="AD23" s="35">
        <f t="shared" si="11"/>
        <v>0</v>
      </c>
      <c r="AE23" s="35">
        <f t="shared" si="11"/>
        <v>0</v>
      </c>
      <c r="AF23" s="35">
        <f t="shared" si="11"/>
        <v>0</v>
      </c>
      <c r="AG23" s="158">
        <f t="shared" si="8"/>
        <v>0</v>
      </c>
      <c r="AH23" s="26"/>
      <c r="AI23" s="166">
        <f>'Input - Sales'!AF23</f>
        <v>0</v>
      </c>
      <c r="AJ23" s="35">
        <f t="shared" ref="AJ23:AU23" si="12">AJ24-SUM(AJ8:AJ22)</f>
        <v>0</v>
      </c>
      <c r="AK23" s="35">
        <f t="shared" si="12"/>
        <v>0</v>
      </c>
      <c r="AL23" s="35">
        <f t="shared" si="12"/>
        <v>0</v>
      </c>
      <c r="AM23" s="35">
        <f t="shared" si="12"/>
        <v>0</v>
      </c>
      <c r="AN23" s="35">
        <f t="shared" si="12"/>
        <v>0</v>
      </c>
      <c r="AO23" s="35">
        <f t="shared" si="12"/>
        <v>0</v>
      </c>
      <c r="AP23" s="35">
        <f t="shared" si="12"/>
        <v>0</v>
      </c>
      <c r="AQ23" s="35">
        <f t="shared" si="12"/>
        <v>0</v>
      </c>
      <c r="AR23" s="35">
        <f t="shared" si="12"/>
        <v>0</v>
      </c>
      <c r="AS23" s="35">
        <f t="shared" si="12"/>
        <v>0</v>
      </c>
      <c r="AT23" s="35">
        <f t="shared" si="12"/>
        <v>0</v>
      </c>
      <c r="AU23" s="35">
        <f t="shared" si="12"/>
        <v>0</v>
      </c>
      <c r="AV23" s="158">
        <f t="shared" si="9"/>
        <v>0</v>
      </c>
      <c r="AW23" s="26"/>
    </row>
    <row r="24" spans="1:49" s="9" customFormat="1" ht="15" customHeight="1" x14ac:dyDescent="0.2">
      <c r="A24" s="986"/>
      <c r="C24" s="160" t="s">
        <v>1</v>
      </c>
      <c r="D24" s="161"/>
      <c r="E24" s="167">
        <f>SUM(E8:E23)</f>
        <v>0</v>
      </c>
      <c r="F24" s="162">
        <f>'Input - Sales'!$W8</f>
        <v>0</v>
      </c>
      <c r="G24" s="162">
        <f>'Input - Sales'!$W9</f>
        <v>0</v>
      </c>
      <c r="H24" s="162">
        <f>'Input - Sales'!$W10</f>
        <v>0</v>
      </c>
      <c r="I24" s="162">
        <f>'Input - Sales'!$W11</f>
        <v>0</v>
      </c>
      <c r="J24" s="162">
        <f>'Input - Sales'!$W12</f>
        <v>0</v>
      </c>
      <c r="K24" s="162">
        <f>'Input - Sales'!$W13</f>
        <v>0</v>
      </c>
      <c r="L24" s="162">
        <f>'Input - Sales'!$W14</f>
        <v>0</v>
      </c>
      <c r="M24" s="162">
        <f>'Input - Sales'!$W15</f>
        <v>0</v>
      </c>
      <c r="N24" s="162">
        <f>'Input - Sales'!$W16</f>
        <v>0</v>
      </c>
      <c r="O24" s="162">
        <f>'Input - Sales'!$W17</f>
        <v>0</v>
      </c>
      <c r="P24" s="162">
        <f>'Input - Sales'!$W18</f>
        <v>0</v>
      </c>
      <c r="Q24" s="162">
        <f>'Input - Sales'!$W19</f>
        <v>0</v>
      </c>
      <c r="R24" s="163">
        <f>SUM(R8:R23)</f>
        <v>0</v>
      </c>
      <c r="S24" s="49"/>
      <c r="T24" s="167">
        <f>SUM(T8:T23)</f>
        <v>0</v>
      </c>
      <c r="U24" s="162">
        <f>'Input - Sales'!$X8</f>
        <v>0</v>
      </c>
      <c r="V24" s="162">
        <f>'Input - Sales'!$X9</f>
        <v>0</v>
      </c>
      <c r="W24" s="162">
        <f>'Input - Sales'!$X10</f>
        <v>0</v>
      </c>
      <c r="X24" s="162">
        <f>'Input - Sales'!$X11</f>
        <v>0</v>
      </c>
      <c r="Y24" s="162">
        <f>'Input - Sales'!$X12</f>
        <v>0</v>
      </c>
      <c r="Z24" s="162">
        <f>'Input - Sales'!$X13</f>
        <v>0</v>
      </c>
      <c r="AA24" s="162">
        <f>'Input - Sales'!$X14</f>
        <v>0</v>
      </c>
      <c r="AB24" s="162">
        <f>'Input - Sales'!$X15</f>
        <v>0</v>
      </c>
      <c r="AC24" s="162">
        <f>'Input - Sales'!$X16</f>
        <v>0</v>
      </c>
      <c r="AD24" s="162">
        <f>'Input - Sales'!$X17</f>
        <v>0</v>
      </c>
      <c r="AE24" s="162">
        <f>'Input - Sales'!$X18</f>
        <v>0</v>
      </c>
      <c r="AF24" s="162">
        <f>'Input - Sales'!$X19</f>
        <v>0</v>
      </c>
      <c r="AG24" s="163">
        <f>SUM(AG8:AG23)</f>
        <v>0</v>
      </c>
      <c r="AH24" s="49"/>
      <c r="AI24" s="167">
        <f>SUM(AI8:AI23)</f>
        <v>0</v>
      </c>
      <c r="AJ24" s="162">
        <f>'Input - Sales'!$Y8</f>
        <v>0</v>
      </c>
      <c r="AK24" s="162">
        <f>'Input - Sales'!$Y9</f>
        <v>0</v>
      </c>
      <c r="AL24" s="162">
        <f>'Input - Sales'!$Y10</f>
        <v>0</v>
      </c>
      <c r="AM24" s="162">
        <f>'Input - Sales'!$Y11</f>
        <v>0</v>
      </c>
      <c r="AN24" s="162">
        <f>'Input - Sales'!$Y12</f>
        <v>0</v>
      </c>
      <c r="AO24" s="162">
        <f>'Input - Sales'!$Y13</f>
        <v>0</v>
      </c>
      <c r="AP24" s="162">
        <f>'Input - Sales'!$Y14</f>
        <v>0</v>
      </c>
      <c r="AQ24" s="162">
        <f>'Input - Sales'!$Y15</f>
        <v>0</v>
      </c>
      <c r="AR24" s="162">
        <f>'Input - Sales'!$Y16</f>
        <v>0</v>
      </c>
      <c r="AS24" s="162">
        <f>'Input - Sales'!$Y17</f>
        <v>0</v>
      </c>
      <c r="AT24" s="162">
        <f>'Input - Sales'!$Y18</f>
        <v>0</v>
      </c>
      <c r="AU24" s="162">
        <f>'Input - Sales'!$Y19</f>
        <v>0</v>
      </c>
      <c r="AV24" s="163">
        <f>SUM(AV8:AV23)</f>
        <v>0</v>
      </c>
      <c r="AW24" s="49"/>
    </row>
    <row r="25" spans="1:49" ht="15" customHeight="1" x14ac:dyDescent="0.2">
      <c r="A25" s="98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row>
    <row r="26" spans="1:49" x14ac:dyDescent="0.2">
      <c r="A26" s="986"/>
      <c r="C26" s="151" t="s">
        <v>94</v>
      </c>
      <c r="D26" s="152"/>
      <c r="E26" s="153" t="s">
        <v>23</v>
      </c>
      <c r="F26" s="164" t="s">
        <v>37</v>
      </c>
      <c r="G26" s="155"/>
      <c r="H26" s="155"/>
      <c r="I26" s="155"/>
      <c r="J26" s="155"/>
      <c r="K26" s="155"/>
      <c r="L26" s="155"/>
      <c r="M26" s="155"/>
      <c r="N26" s="155"/>
      <c r="O26" s="155"/>
      <c r="P26" s="155"/>
      <c r="Q26" s="155"/>
      <c r="R26" s="155"/>
      <c r="S26" s="26"/>
      <c r="T26" s="153" t="s">
        <v>23</v>
      </c>
      <c r="U26" s="164" t="s">
        <v>37</v>
      </c>
      <c r="V26" s="155"/>
      <c r="W26" s="155"/>
      <c r="X26" s="155"/>
      <c r="Y26" s="155"/>
      <c r="Z26" s="155"/>
      <c r="AA26" s="155"/>
      <c r="AB26" s="155"/>
      <c r="AC26" s="155"/>
      <c r="AD26" s="155"/>
      <c r="AE26" s="155"/>
      <c r="AF26" s="155"/>
      <c r="AG26" s="155"/>
      <c r="AH26" s="26"/>
      <c r="AI26" s="153" t="s">
        <v>23</v>
      </c>
      <c r="AJ26" s="164" t="s">
        <v>37</v>
      </c>
      <c r="AK26" s="155"/>
      <c r="AL26" s="155"/>
      <c r="AM26" s="155"/>
      <c r="AN26" s="155"/>
      <c r="AO26" s="155"/>
      <c r="AP26" s="155"/>
      <c r="AQ26" s="155"/>
      <c r="AR26" s="155"/>
      <c r="AS26" s="155"/>
      <c r="AT26" s="155"/>
      <c r="AU26" s="155"/>
      <c r="AV26" s="155"/>
      <c r="AW26" s="26"/>
    </row>
    <row r="27" spans="1:49" x14ac:dyDescent="0.2">
      <c r="A27" s="986"/>
      <c r="C27" s="149"/>
      <c r="D27" s="150"/>
      <c r="E27" s="154" t="s">
        <v>25</v>
      </c>
      <c r="F27" s="176">
        <v>1</v>
      </c>
      <c r="G27" s="174">
        <f>+F27+1</f>
        <v>2</v>
      </c>
      <c r="H27" s="174">
        <f>+G27+1</f>
        <v>3</v>
      </c>
      <c r="I27" s="174">
        <f t="shared" ref="I27:Q27" si="13">+H27+1</f>
        <v>4</v>
      </c>
      <c r="J27" s="174">
        <f t="shared" si="13"/>
        <v>5</v>
      </c>
      <c r="K27" s="174">
        <f t="shared" si="13"/>
        <v>6</v>
      </c>
      <c r="L27" s="174">
        <f t="shared" si="13"/>
        <v>7</v>
      </c>
      <c r="M27" s="174">
        <f t="shared" si="13"/>
        <v>8</v>
      </c>
      <c r="N27" s="174">
        <f t="shared" si="13"/>
        <v>9</v>
      </c>
      <c r="O27" s="174">
        <f t="shared" si="13"/>
        <v>10</v>
      </c>
      <c r="P27" s="174">
        <f t="shared" si="13"/>
        <v>11</v>
      </c>
      <c r="Q27" s="174">
        <f t="shared" si="13"/>
        <v>12</v>
      </c>
      <c r="R27" s="175" t="s">
        <v>1</v>
      </c>
      <c r="S27" s="26"/>
      <c r="T27" s="154" t="s">
        <v>25</v>
      </c>
      <c r="U27" s="176">
        <f>+Q27+1</f>
        <v>13</v>
      </c>
      <c r="V27" s="174">
        <f>+U27+1</f>
        <v>14</v>
      </c>
      <c r="W27" s="174">
        <f t="shared" ref="W27:AF27" si="14">+V27+1</f>
        <v>15</v>
      </c>
      <c r="X27" s="174">
        <f t="shared" si="14"/>
        <v>16</v>
      </c>
      <c r="Y27" s="174">
        <f t="shared" si="14"/>
        <v>17</v>
      </c>
      <c r="Z27" s="174">
        <f t="shared" si="14"/>
        <v>18</v>
      </c>
      <c r="AA27" s="174">
        <f t="shared" si="14"/>
        <v>19</v>
      </c>
      <c r="AB27" s="174">
        <f t="shared" si="14"/>
        <v>20</v>
      </c>
      <c r="AC27" s="174">
        <f t="shared" si="14"/>
        <v>21</v>
      </c>
      <c r="AD27" s="174">
        <f t="shared" si="14"/>
        <v>22</v>
      </c>
      <c r="AE27" s="174">
        <f t="shared" si="14"/>
        <v>23</v>
      </c>
      <c r="AF27" s="174">
        <f t="shared" si="14"/>
        <v>24</v>
      </c>
      <c r="AG27" s="175" t="s">
        <v>1</v>
      </c>
      <c r="AH27" s="26"/>
      <c r="AI27" s="154" t="s">
        <v>25</v>
      </c>
      <c r="AJ27" s="176">
        <f>+AF27+1</f>
        <v>25</v>
      </c>
      <c r="AK27" s="174">
        <f>+AJ27+1</f>
        <v>26</v>
      </c>
      <c r="AL27" s="174">
        <f t="shared" ref="AL27:AU27" si="15">+AK27+1</f>
        <v>27</v>
      </c>
      <c r="AM27" s="174">
        <f t="shared" si="15"/>
        <v>28</v>
      </c>
      <c r="AN27" s="174">
        <f t="shared" si="15"/>
        <v>29</v>
      </c>
      <c r="AO27" s="174">
        <f t="shared" si="15"/>
        <v>30</v>
      </c>
      <c r="AP27" s="174">
        <f t="shared" si="15"/>
        <v>31</v>
      </c>
      <c r="AQ27" s="174">
        <f t="shared" si="15"/>
        <v>32</v>
      </c>
      <c r="AR27" s="174">
        <f t="shared" si="15"/>
        <v>33</v>
      </c>
      <c r="AS27" s="174">
        <f t="shared" si="15"/>
        <v>34</v>
      </c>
      <c r="AT27" s="174">
        <f t="shared" si="15"/>
        <v>35</v>
      </c>
      <c r="AU27" s="174">
        <f t="shared" si="15"/>
        <v>36</v>
      </c>
      <c r="AV27" s="175" t="s">
        <v>1</v>
      </c>
      <c r="AW27" s="26"/>
    </row>
    <row r="28" spans="1:49" ht="21" customHeight="1" x14ac:dyDescent="0.2">
      <c r="A28" s="986"/>
      <c r="C28" s="147"/>
      <c r="D28" s="35">
        <f>D8</f>
        <v>0</v>
      </c>
      <c r="E28" s="165">
        <f>'Input - Sales'!AC8</f>
        <v>0</v>
      </c>
      <c r="F28" s="156">
        <f>ROUND(F8*$E28,0)</f>
        <v>0</v>
      </c>
      <c r="G28" s="156">
        <f t="shared" ref="G28:Q28" si="16">ROUND(G8*$E28,0)</f>
        <v>0</v>
      </c>
      <c r="H28" s="156">
        <f t="shared" si="16"/>
        <v>0</v>
      </c>
      <c r="I28" s="156">
        <f t="shared" si="16"/>
        <v>0</v>
      </c>
      <c r="J28" s="156">
        <f t="shared" si="16"/>
        <v>0</v>
      </c>
      <c r="K28" s="156">
        <f t="shared" si="16"/>
        <v>0</v>
      </c>
      <c r="L28" s="156">
        <f t="shared" si="16"/>
        <v>0</v>
      </c>
      <c r="M28" s="156">
        <f t="shared" si="16"/>
        <v>0</v>
      </c>
      <c r="N28" s="156">
        <f t="shared" si="16"/>
        <v>0</v>
      </c>
      <c r="O28" s="156">
        <f t="shared" si="16"/>
        <v>0</v>
      </c>
      <c r="P28" s="156">
        <f t="shared" si="16"/>
        <v>0</v>
      </c>
      <c r="Q28" s="156">
        <f t="shared" si="16"/>
        <v>0</v>
      </c>
      <c r="R28" s="157">
        <f>SUM(F28:Q28)</f>
        <v>0</v>
      </c>
      <c r="S28" s="26"/>
      <c r="T28" s="165">
        <f>'Input - Sales'!AC8</f>
        <v>0</v>
      </c>
      <c r="U28" s="156">
        <f t="shared" ref="U28:AF28" si="17">ROUND(U8*$T28,0)</f>
        <v>0</v>
      </c>
      <c r="V28" s="156">
        <f t="shared" si="17"/>
        <v>0</v>
      </c>
      <c r="W28" s="156">
        <f t="shared" si="17"/>
        <v>0</v>
      </c>
      <c r="X28" s="156">
        <f t="shared" si="17"/>
        <v>0</v>
      </c>
      <c r="Y28" s="156">
        <f t="shared" si="17"/>
        <v>0</v>
      </c>
      <c r="Z28" s="156">
        <f t="shared" si="17"/>
        <v>0</v>
      </c>
      <c r="AA28" s="156">
        <f t="shared" si="17"/>
        <v>0</v>
      </c>
      <c r="AB28" s="156">
        <f t="shared" si="17"/>
        <v>0</v>
      </c>
      <c r="AC28" s="156">
        <f t="shared" si="17"/>
        <v>0</v>
      </c>
      <c r="AD28" s="156">
        <f t="shared" si="17"/>
        <v>0</v>
      </c>
      <c r="AE28" s="156">
        <f t="shared" si="17"/>
        <v>0</v>
      </c>
      <c r="AF28" s="156">
        <f t="shared" si="17"/>
        <v>0</v>
      </c>
      <c r="AG28" s="157">
        <f>SUM(U28:AF28)</f>
        <v>0</v>
      </c>
      <c r="AH28" s="26"/>
      <c r="AI28" s="165">
        <f>'Input - Sales'!AC8</f>
        <v>0</v>
      </c>
      <c r="AJ28" s="156">
        <f t="shared" ref="AJ28:AU28" si="18">ROUND(AJ8*$AI28,0)</f>
        <v>0</v>
      </c>
      <c r="AK28" s="156">
        <f t="shared" si="18"/>
        <v>0</v>
      </c>
      <c r="AL28" s="156">
        <f t="shared" si="18"/>
        <v>0</v>
      </c>
      <c r="AM28" s="156">
        <f t="shared" si="18"/>
        <v>0</v>
      </c>
      <c r="AN28" s="156">
        <f t="shared" si="18"/>
        <v>0</v>
      </c>
      <c r="AO28" s="156">
        <f t="shared" si="18"/>
        <v>0</v>
      </c>
      <c r="AP28" s="156">
        <f t="shared" si="18"/>
        <v>0</v>
      </c>
      <c r="AQ28" s="156">
        <f t="shared" si="18"/>
        <v>0</v>
      </c>
      <c r="AR28" s="156">
        <f t="shared" si="18"/>
        <v>0</v>
      </c>
      <c r="AS28" s="156">
        <f t="shared" si="18"/>
        <v>0</v>
      </c>
      <c r="AT28" s="156">
        <f t="shared" si="18"/>
        <v>0</v>
      </c>
      <c r="AU28" s="156">
        <f t="shared" si="18"/>
        <v>0</v>
      </c>
      <c r="AV28" s="157">
        <f>SUM(AJ28:AU28)</f>
        <v>0</v>
      </c>
      <c r="AW28" s="26"/>
    </row>
    <row r="29" spans="1:49" x14ac:dyDescent="0.2">
      <c r="A29" s="986"/>
      <c r="C29" s="147"/>
      <c r="D29" s="35">
        <f t="shared" ref="D29:D43" si="19">D9</f>
        <v>0</v>
      </c>
      <c r="E29" s="166">
        <f>'Input - Sales'!AC9</f>
        <v>0</v>
      </c>
      <c r="F29" s="35">
        <f t="shared" ref="F29:Q29" si="20">ROUND(F9*$E29,0)</f>
        <v>0</v>
      </c>
      <c r="G29" s="35">
        <f t="shared" si="20"/>
        <v>0</v>
      </c>
      <c r="H29" s="35">
        <f t="shared" si="20"/>
        <v>0</v>
      </c>
      <c r="I29" s="35">
        <f t="shared" si="20"/>
        <v>0</v>
      </c>
      <c r="J29" s="35">
        <f t="shared" si="20"/>
        <v>0</v>
      </c>
      <c r="K29" s="35">
        <f t="shared" si="20"/>
        <v>0</v>
      </c>
      <c r="L29" s="35">
        <f t="shared" si="20"/>
        <v>0</v>
      </c>
      <c r="M29" s="35">
        <f t="shared" si="20"/>
        <v>0</v>
      </c>
      <c r="N29" s="35">
        <f t="shared" si="20"/>
        <v>0</v>
      </c>
      <c r="O29" s="35">
        <f t="shared" si="20"/>
        <v>0</v>
      </c>
      <c r="P29" s="35">
        <f t="shared" si="20"/>
        <v>0</v>
      </c>
      <c r="Q29" s="35">
        <f t="shared" si="20"/>
        <v>0</v>
      </c>
      <c r="R29" s="158">
        <f t="shared" ref="R29:R43" si="21">SUM(F29:Q29)</f>
        <v>0</v>
      </c>
      <c r="S29" s="26"/>
      <c r="T29" s="166">
        <f>'Input - Sales'!AC9</f>
        <v>0</v>
      </c>
      <c r="U29" s="35">
        <f t="shared" ref="U29:AF29" si="22">ROUND(U9*$T29,0)</f>
        <v>0</v>
      </c>
      <c r="V29" s="35">
        <f t="shared" si="22"/>
        <v>0</v>
      </c>
      <c r="W29" s="35">
        <f t="shared" si="22"/>
        <v>0</v>
      </c>
      <c r="X29" s="35">
        <f t="shared" si="22"/>
        <v>0</v>
      </c>
      <c r="Y29" s="35">
        <f t="shared" si="22"/>
        <v>0</v>
      </c>
      <c r="Z29" s="35">
        <f t="shared" si="22"/>
        <v>0</v>
      </c>
      <c r="AA29" s="35">
        <f t="shared" si="22"/>
        <v>0</v>
      </c>
      <c r="AB29" s="35">
        <f t="shared" si="22"/>
        <v>0</v>
      </c>
      <c r="AC29" s="35">
        <f t="shared" si="22"/>
        <v>0</v>
      </c>
      <c r="AD29" s="35">
        <f t="shared" si="22"/>
        <v>0</v>
      </c>
      <c r="AE29" s="35">
        <f t="shared" si="22"/>
        <v>0</v>
      </c>
      <c r="AF29" s="35">
        <f t="shared" si="22"/>
        <v>0</v>
      </c>
      <c r="AG29" s="158">
        <f t="shared" ref="AG29:AG43" si="23">SUM(U29:AF29)</f>
        <v>0</v>
      </c>
      <c r="AH29" s="26"/>
      <c r="AI29" s="166">
        <f>'Input - Sales'!AC9</f>
        <v>0</v>
      </c>
      <c r="AJ29" s="35">
        <f t="shared" ref="AJ29:AU29" si="24">ROUND(AJ9*$AI29,0)</f>
        <v>0</v>
      </c>
      <c r="AK29" s="35">
        <f t="shared" si="24"/>
        <v>0</v>
      </c>
      <c r="AL29" s="35">
        <f t="shared" si="24"/>
        <v>0</v>
      </c>
      <c r="AM29" s="35">
        <f t="shared" si="24"/>
        <v>0</v>
      </c>
      <c r="AN29" s="35">
        <f t="shared" si="24"/>
        <v>0</v>
      </c>
      <c r="AO29" s="35">
        <f t="shared" si="24"/>
        <v>0</v>
      </c>
      <c r="AP29" s="35">
        <f t="shared" si="24"/>
        <v>0</v>
      </c>
      <c r="AQ29" s="35">
        <f t="shared" si="24"/>
        <v>0</v>
      </c>
      <c r="AR29" s="35">
        <f t="shared" si="24"/>
        <v>0</v>
      </c>
      <c r="AS29" s="35">
        <f t="shared" si="24"/>
        <v>0</v>
      </c>
      <c r="AT29" s="35">
        <f t="shared" si="24"/>
        <v>0</v>
      </c>
      <c r="AU29" s="35">
        <f t="shared" si="24"/>
        <v>0</v>
      </c>
      <c r="AV29" s="158">
        <f t="shared" ref="AV29:AV43" si="25">SUM(AJ29:AU29)</f>
        <v>0</v>
      </c>
      <c r="AW29" s="26"/>
    </row>
    <row r="30" spans="1:49" x14ac:dyDescent="0.2">
      <c r="A30" s="986"/>
      <c r="C30" s="147"/>
      <c r="D30" s="35">
        <f t="shared" si="19"/>
        <v>0</v>
      </c>
      <c r="E30" s="166">
        <f>'Input - Sales'!AC10</f>
        <v>0</v>
      </c>
      <c r="F30" s="35">
        <f t="shared" ref="F30:Q30" si="26">ROUND(F10*$E30,0)</f>
        <v>0</v>
      </c>
      <c r="G30" s="35">
        <f t="shared" si="26"/>
        <v>0</v>
      </c>
      <c r="H30" s="35">
        <f t="shared" si="26"/>
        <v>0</v>
      </c>
      <c r="I30" s="35">
        <f t="shared" si="26"/>
        <v>0</v>
      </c>
      <c r="J30" s="35">
        <f t="shared" si="26"/>
        <v>0</v>
      </c>
      <c r="K30" s="35">
        <f t="shared" si="26"/>
        <v>0</v>
      </c>
      <c r="L30" s="35">
        <f t="shared" si="26"/>
        <v>0</v>
      </c>
      <c r="M30" s="35">
        <f t="shared" si="26"/>
        <v>0</v>
      </c>
      <c r="N30" s="35">
        <f t="shared" si="26"/>
        <v>0</v>
      </c>
      <c r="O30" s="35">
        <f t="shared" si="26"/>
        <v>0</v>
      </c>
      <c r="P30" s="35">
        <f t="shared" si="26"/>
        <v>0</v>
      </c>
      <c r="Q30" s="35">
        <f t="shared" si="26"/>
        <v>0</v>
      </c>
      <c r="R30" s="158">
        <f t="shared" si="21"/>
        <v>0</v>
      </c>
      <c r="S30" s="26"/>
      <c r="T30" s="166">
        <f>'Input - Sales'!AC10</f>
        <v>0</v>
      </c>
      <c r="U30" s="35">
        <f t="shared" ref="U30:AF30" si="27">ROUND(U10*$T30,0)</f>
        <v>0</v>
      </c>
      <c r="V30" s="35">
        <f t="shared" si="27"/>
        <v>0</v>
      </c>
      <c r="W30" s="35">
        <f t="shared" si="27"/>
        <v>0</v>
      </c>
      <c r="X30" s="35">
        <f t="shared" si="27"/>
        <v>0</v>
      </c>
      <c r="Y30" s="35">
        <f t="shared" si="27"/>
        <v>0</v>
      </c>
      <c r="Z30" s="35">
        <f t="shared" si="27"/>
        <v>0</v>
      </c>
      <c r="AA30" s="35">
        <f t="shared" si="27"/>
        <v>0</v>
      </c>
      <c r="AB30" s="35">
        <f t="shared" si="27"/>
        <v>0</v>
      </c>
      <c r="AC30" s="35">
        <f t="shared" si="27"/>
        <v>0</v>
      </c>
      <c r="AD30" s="35">
        <f t="shared" si="27"/>
        <v>0</v>
      </c>
      <c r="AE30" s="35">
        <f t="shared" si="27"/>
        <v>0</v>
      </c>
      <c r="AF30" s="35">
        <f t="shared" si="27"/>
        <v>0</v>
      </c>
      <c r="AG30" s="158">
        <f t="shared" si="23"/>
        <v>0</v>
      </c>
      <c r="AH30" s="26"/>
      <c r="AI30" s="166">
        <f>'Input - Sales'!AC10</f>
        <v>0</v>
      </c>
      <c r="AJ30" s="35">
        <f t="shared" ref="AJ30:AU30" si="28">ROUND(AJ10*$AI30,0)</f>
        <v>0</v>
      </c>
      <c r="AK30" s="35">
        <f t="shared" si="28"/>
        <v>0</v>
      </c>
      <c r="AL30" s="35">
        <f t="shared" si="28"/>
        <v>0</v>
      </c>
      <c r="AM30" s="35">
        <f t="shared" si="28"/>
        <v>0</v>
      </c>
      <c r="AN30" s="35">
        <f t="shared" si="28"/>
        <v>0</v>
      </c>
      <c r="AO30" s="35">
        <f t="shared" si="28"/>
        <v>0</v>
      </c>
      <c r="AP30" s="35">
        <f t="shared" si="28"/>
        <v>0</v>
      </c>
      <c r="AQ30" s="35">
        <f t="shared" si="28"/>
        <v>0</v>
      </c>
      <c r="AR30" s="35">
        <f t="shared" si="28"/>
        <v>0</v>
      </c>
      <c r="AS30" s="35">
        <f t="shared" si="28"/>
        <v>0</v>
      </c>
      <c r="AT30" s="35">
        <f t="shared" si="28"/>
        <v>0</v>
      </c>
      <c r="AU30" s="35">
        <f t="shared" si="28"/>
        <v>0</v>
      </c>
      <c r="AV30" s="158">
        <f t="shared" si="25"/>
        <v>0</v>
      </c>
      <c r="AW30" s="26"/>
    </row>
    <row r="31" spans="1:49" x14ac:dyDescent="0.2">
      <c r="A31" s="986"/>
      <c r="C31" s="147"/>
      <c r="D31" s="35">
        <f t="shared" si="19"/>
        <v>0</v>
      </c>
      <c r="E31" s="166">
        <f>'Input - Sales'!AC11</f>
        <v>0</v>
      </c>
      <c r="F31" s="35">
        <f t="shared" ref="F31:Q31" si="29">ROUND(F11*$E31,0)</f>
        <v>0</v>
      </c>
      <c r="G31" s="35">
        <f t="shared" si="29"/>
        <v>0</v>
      </c>
      <c r="H31" s="35">
        <f t="shared" si="29"/>
        <v>0</v>
      </c>
      <c r="I31" s="35">
        <f t="shared" si="29"/>
        <v>0</v>
      </c>
      <c r="J31" s="35">
        <f t="shared" si="29"/>
        <v>0</v>
      </c>
      <c r="K31" s="35">
        <f t="shared" si="29"/>
        <v>0</v>
      </c>
      <c r="L31" s="35">
        <f t="shared" si="29"/>
        <v>0</v>
      </c>
      <c r="M31" s="35">
        <f t="shared" si="29"/>
        <v>0</v>
      </c>
      <c r="N31" s="35">
        <f t="shared" si="29"/>
        <v>0</v>
      </c>
      <c r="O31" s="35">
        <f t="shared" si="29"/>
        <v>0</v>
      </c>
      <c r="P31" s="35">
        <f t="shared" si="29"/>
        <v>0</v>
      </c>
      <c r="Q31" s="35">
        <f t="shared" si="29"/>
        <v>0</v>
      </c>
      <c r="R31" s="158">
        <f t="shared" si="21"/>
        <v>0</v>
      </c>
      <c r="S31" s="26"/>
      <c r="T31" s="166">
        <f>'Input - Sales'!AC11</f>
        <v>0</v>
      </c>
      <c r="U31" s="35">
        <f t="shared" ref="U31:AF31" si="30">ROUND(U11*$T31,0)</f>
        <v>0</v>
      </c>
      <c r="V31" s="35">
        <f t="shared" si="30"/>
        <v>0</v>
      </c>
      <c r="W31" s="35">
        <f t="shared" si="30"/>
        <v>0</v>
      </c>
      <c r="X31" s="35">
        <f t="shared" si="30"/>
        <v>0</v>
      </c>
      <c r="Y31" s="35">
        <f t="shared" si="30"/>
        <v>0</v>
      </c>
      <c r="Z31" s="35">
        <f t="shared" si="30"/>
        <v>0</v>
      </c>
      <c r="AA31" s="35">
        <f t="shared" si="30"/>
        <v>0</v>
      </c>
      <c r="AB31" s="35">
        <f t="shared" si="30"/>
        <v>0</v>
      </c>
      <c r="AC31" s="35">
        <f t="shared" si="30"/>
        <v>0</v>
      </c>
      <c r="AD31" s="35">
        <f t="shared" si="30"/>
        <v>0</v>
      </c>
      <c r="AE31" s="35">
        <f t="shared" si="30"/>
        <v>0</v>
      </c>
      <c r="AF31" s="35">
        <f t="shared" si="30"/>
        <v>0</v>
      </c>
      <c r="AG31" s="158">
        <f t="shared" si="23"/>
        <v>0</v>
      </c>
      <c r="AH31" s="26"/>
      <c r="AI31" s="166">
        <f>'Input - Sales'!AC11</f>
        <v>0</v>
      </c>
      <c r="AJ31" s="35">
        <f t="shared" ref="AJ31:AU31" si="31">ROUND(AJ11*$AI31,0)</f>
        <v>0</v>
      </c>
      <c r="AK31" s="35">
        <f t="shared" si="31"/>
        <v>0</v>
      </c>
      <c r="AL31" s="35">
        <f t="shared" si="31"/>
        <v>0</v>
      </c>
      <c r="AM31" s="35">
        <f t="shared" si="31"/>
        <v>0</v>
      </c>
      <c r="AN31" s="35">
        <f t="shared" si="31"/>
        <v>0</v>
      </c>
      <c r="AO31" s="35">
        <f t="shared" si="31"/>
        <v>0</v>
      </c>
      <c r="AP31" s="35">
        <f t="shared" si="31"/>
        <v>0</v>
      </c>
      <c r="AQ31" s="35">
        <f t="shared" si="31"/>
        <v>0</v>
      </c>
      <c r="AR31" s="35">
        <f t="shared" si="31"/>
        <v>0</v>
      </c>
      <c r="AS31" s="35">
        <f t="shared" si="31"/>
        <v>0</v>
      </c>
      <c r="AT31" s="35">
        <f t="shared" si="31"/>
        <v>0</v>
      </c>
      <c r="AU31" s="35">
        <f t="shared" si="31"/>
        <v>0</v>
      </c>
      <c r="AV31" s="158">
        <f t="shared" si="25"/>
        <v>0</v>
      </c>
      <c r="AW31" s="26"/>
    </row>
    <row r="32" spans="1:49" x14ac:dyDescent="0.2">
      <c r="A32" s="986"/>
      <c r="C32" s="147"/>
      <c r="D32" s="35">
        <f t="shared" si="19"/>
        <v>0</v>
      </c>
      <c r="E32" s="166">
        <f>'Input - Sales'!AC12</f>
        <v>0</v>
      </c>
      <c r="F32" s="35">
        <f t="shared" ref="F32:Q32" si="32">ROUND(F12*$E32,0)</f>
        <v>0</v>
      </c>
      <c r="G32" s="35">
        <f t="shared" si="32"/>
        <v>0</v>
      </c>
      <c r="H32" s="35">
        <f t="shared" si="32"/>
        <v>0</v>
      </c>
      <c r="I32" s="35">
        <f t="shared" si="32"/>
        <v>0</v>
      </c>
      <c r="J32" s="35">
        <f t="shared" si="32"/>
        <v>0</v>
      </c>
      <c r="K32" s="35">
        <f t="shared" si="32"/>
        <v>0</v>
      </c>
      <c r="L32" s="35">
        <f t="shared" si="32"/>
        <v>0</v>
      </c>
      <c r="M32" s="35">
        <f t="shared" si="32"/>
        <v>0</v>
      </c>
      <c r="N32" s="35">
        <f t="shared" si="32"/>
        <v>0</v>
      </c>
      <c r="O32" s="35">
        <f t="shared" si="32"/>
        <v>0</v>
      </c>
      <c r="P32" s="35">
        <f t="shared" si="32"/>
        <v>0</v>
      </c>
      <c r="Q32" s="35">
        <f t="shared" si="32"/>
        <v>0</v>
      </c>
      <c r="R32" s="158">
        <f t="shared" si="21"/>
        <v>0</v>
      </c>
      <c r="S32" s="26"/>
      <c r="T32" s="166">
        <f>'Input - Sales'!AC12</f>
        <v>0</v>
      </c>
      <c r="U32" s="35">
        <f t="shared" ref="U32:AF32" si="33">ROUND(U12*$T32,0)</f>
        <v>0</v>
      </c>
      <c r="V32" s="35">
        <f t="shared" si="33"/>
        <v>0</v>
      </c>
      <c r="W32" s="35">
        <f t="shared" si="33"/>
        <v>0</v>
      </c>
      <c r="X32" s="35">
        <f t="shared" si="33"/>
        <v>0</v>
      </c>
      <c r="Y32" s="35">
        <f t="shared" si="33"/>
        <v>0</v>
      </c>
      <c r="Z32" s="35">
        <f t="shared" si="33"/>
        <v>0</v>
      </c>
      <c r="AA32" s="35">
        <f t="shared" si="33"/>
        <v>0</v>
      </c>
      <c r="AB32" s="35">
        <f t="shared" si="33"/>
        <v>0</v>
      </c>
      <c r="AC32" s="35">
        <f t="shared" si="33"/>
        <v>0</v>
      </c>
      <c r="AD32" s="35">
        <f t="shared" si="33"/>
        <v>0</v>
      </c>
      <c r="AE32" s="35">
        <f t="shared" si="33"/>
        <v>0</v>
      </c>
      <c r="AF32" s="35">
        <f t="shared" si="33"/>
        <v>0</v>
      </c>
      <c r="AG32" s="158">
        <f t="shared" si="23"/>
        <v>0</v>
      </c>
      <c r="AH32" s="26"/>
      <c r="AI32" s="166">
        <f>'Input - Sales'!AC12</f>
        <v>0</v>
      </c>
      <c r="AJ32" s="35">
        <f t="shared" ref="AJ32:AU32" si="34">ROUND(AJ12*$AI32,0)</f>
        <v>0</v>
      </c>
      <c r="AK32" s="35">
        <f t="shared" si="34"/>
        <v>0</v>
      </c>
      <c r="AL32" s="35">
        <f t="shared" si="34"/>
        <v>0</v>
      </c>
      <c r="AM32" s="35">
        <f t="shared" si="34"/>
        <v>0</v>
      </c>
      <c r="AN32" s="35">
        <f t="shared" si="34"/>
        <v>0</v>
      </c>
      <c r="AO32" s="35">
        <f t="shared" si="34"/>
        <v>0</v>
      </c>
      <c r="AP32" s="35">
        <f t="shared" si="34"/>
        <v>0</v>
      </c>
      <c r="AQ32" s="35">
        <f t="shared" si="34"/>
        <v>0</v>
      </c>
      <c r="AR32" s="35">
        <f t="shared" si="34"/>
        <v>0</v>
      </c>
      <c r="AS32" s="35">
        <f t="shared" si="34"/>
        <v>0</v>
      </c>
      <c r="AT32" s="35">
        <f t="shared" si="34"/>
        <v>0</v>
      </c>
      <c r="AU32" s="35">
        <f t="shared" si="34"/>
        <v>0</v>
      </c>
      <c r="AV32" s="158">
        <f t="shared" si="25"/>
        <v>0</v>
      </c>
      <c r="AW32" s="26"/>
    </row>
    <row r="33" spans="1:58" x14ac:dyDescent="0.2">
      <c r="A33" s="986"/>
      <c r="C33" s="147"/>
      <c r="D33" s="35">
        <f t="shared" si="19"/>
        <v>0</v>
      </c>
      <c r="E33" s="166">
        <f>'Input - Sales'!AC13</f>
        <v>0</v>
      </c>
      <c r="F33" s="35">
        <f t="shared" ref="F33:Q33" si="35">ROUND(F13*$E33,0)</f>
        <v>0</v>
      </c>
      <c r="G33" s="35">
        <f t="shared" si="35"/>
        <v>0</v>
      </c>
      <c r="H33" s="35">
        <f t="shared" si="35"/>
        <v>0</v>
      </c>
      <c r="I33" s="35">
        <f t="shared" si="35"/>
        <v>0</v>
      </c>
      <c r="J33" s="35">
        <f t="shared" si="35"/>
        <v>0</v>
      </c>
      <c r="K33" s="35">
        <f t="shared" si="35"/>
        <v>0</v>
      </c>
      <c r="L33" s="35">
        <f t="shared" si="35"/>
        <v>0</v>
      </c>
      <c r="M33" s="35">
        <f t="shared" si="35"/>
        <v>0</v>
      </c>
      <c r="N33" s="35">
        <f t="shared" si="35"/>
        <v>0</v>
      </c>
      <c r="O33" s="35">
        <f t="shared" si="35"/>
        <v>0</v>
      </c>
      <c r="P33" s="35">
        <f t="shared" si="35"/>
        <v>0</v>
      </c>
      <c r="Q33" s="35">
        <f t="shared" si="35"/>
        <v>0</v>
      </c>
      <c r="R33" s="158">
        <f t="shared" si="21"/>
        <v>0</v>
      </c>
      <c r="S33" s="26"/>
      <c r="T33" s="166">
        <f>'Input - Sales'!AC13</f>
        <v>0</v>
      </c>
      <c r="U33" s="35">
        <f t="shared" ref="U33:AF33" si="36">ROUND(U13*$T33,0)</f>
        <v>0</v>
      </c>
      <c r="V33" s="35">
        <f t="shared" si="36"/>
        <v>0</v>
      </c>
      <c r="W33" s="35">
        <f t="shared" si="36"/>
        <v>0</v>
      </c>
      <c r="X33" s="35">
        <f t="shared" si="36"/>
        <v>0</v>
      </c>
      <c r="Y33" s="35">
        <f t="shared" si="36"/>
        <v>0</v>
      </c>
      <c r="Z33" s="35">
        <f t="shared" si="36"/>
        <v>0</v>
      </c>
      <c r="AA33" s="35">
        <f t="shared" si="36"/>
        <v>0</v>
      </c>
      <c r="AB33" s="35">
        <f t="shared" si="36"/>
        <v>0</v>
      </c>
      <c r="AC33" s="35">
        <f t="shared" si="36"/>
        <v>0</v>
      </c>
      <c r="AD33" s="35">
        <f t="shared" si="36"/>
        <v>0</v>
      </c>
      <c r="AE33" s="35">
        <f t="shared" si="36"/>
        <v>0</v>
      </c>
      <c r="AF33" s="35">
        <f t="shared" si="36"/>
        <v>0</v>
      </c>
      <c r="AG33" s="158">
        <f t="shared" si="23"/>
        <v>0</v>
      </c>
      <c r="AH33" s="26"/>
      <c r="AI33" s="166">
        <f>'Input - Sales'!AC13</f>
        <v>0</v>
      </c>
      <c r="AJ33" s="35">
        <f t="shared" ref="AJ33:AU33" si="37">ROUND(AJ13*$AI33,0)</f>
        <v>0</v>
      </c>
      <c r="AK33" s="35">
        <f t="shared" si="37"/>
        <v>0</v>
      </c>
      <c r="AL33" s="35">
        <f t="shared" si="37"/>
        <v>0</v>
      </c>
      <c r="AM33" s="35">
        <f t="shared" si="37"/>
        <v>0</v>
      </c>
      <c r="AN33" s="35">
        <f t="shared" si="37"/>
        <v>0</v>
      </c>
      <c r="AO33" s="35">
        <f t="shared" si="37"/>
        <v>0</v>
      </c>
      <c r="AP33" s="35">
        <f t="shared" si="37"/>
        <v>0</v>
      </c>
      <c r="AQ33" s="35">
        <f t="shared" si="37"/>
        <v>0</v>
      </c>
      <c r="AR33" s="35">
        <f t="shared" si="37"/>
        <v>0</v>
      </c>
      <c r="AS33" s="35">
        <f t="shared" si="37"/>
        <v>0</v>
      </c>
      <c r="AT33" s="35">
        <f t="shared" si="37"/>
        <v>0</v>
      </c>
      <c r="AU33" s="35">
        <f t="shared" si="37"/>
        <v>0</v>
      </c>
      <c r="AV33" s="158">
        <f t="shared" si="25"/>
        <v>0</v>
      </c>
      <c r="AW33" s="26"/>
    </row>
    <row r="34" spans="1:58" x14ac:dyDescent="0.2">
      <c r="A34" s="986"/>
      <c r="C34" s="147"/>
      <c r="D34" s="35">
        <f t="shared" si="19"/>
        <v>0</v>
      </c>
      <c r="E34" s="166">
        <f>'Input - Sales'!AC14</f>
        <v>0</v>
      </c>
      <c r="F34" s="35">
        <f t="shared" ref="F34:Q34" si="38">ROUND(F14*$E34,0)</f>
        <v>0</v>
      </c>
      <c r="G34" s="35">
        <f t="shared" si="38"/>
        <v>0</v>
      </c>
      <c r="H34" s="35">
        <f t="shared" si="38"/>
        <v>0</v>
      </c>
      <c r="I34" s="35">
        <f t="shared" si="38"/>
        <v>0</v>
      </c>
      <c r="J34" s="35">
        <f t="shared" si="38"/>
        <v>0</v>
      </c>
      <c r="K34" s="35">
        <f t="shared" si="38"/>
        <v>0</v>
      </c>
      <c r="L34" s="35">
        <f t="shared" si="38"/>
        <v>0</v>
      </c>
      <c r="M34" s="35">
        <f t="shared" si="38"/>
        <v>0</v>
      </c>
      <c r="N34" s="35">
        <f t="shared" si="38"/>
        <v>0</v>
      </c>
      <c r="O34" s="35">
        <f t="shared" si="38"/>
        <v>0</v>
      </c>
      <c r="P34" s="35">
        <f t="shared" si="38"/>
        <v>0</v>
      </c>
      <c r="Q34" s="35">
        <f t="shared" si="38"/>
        <v>0</v>
      </c>
      <c r="R34" s="158">
        <f t="shared" si="21"/>
        <v>0</v>
      </c>
      <c r="S34" s="26"/>
      <c r="T34" s="166">
        <f>'Input - Sales'!AC14</f>
        <v>0</v>
      </c>
      <c r="U34" s="35">
        <f t="shared" ref="U34:AF34" si="39">ROUND(U14*$T34,0)</f>
        <v>0</v>
      </c>
      <c r="V34" s="35">
        <f t="shared" si="39"/>
        <v>0</v>
      </c>
      <c r="W34" s="35">
        <f t="shared" si="39"/>
        <v>0</v>
      </c>
      <c r="X34" s="35">
        <f t="shared" si="39"/>
        <v>0</v>
      </c>
      <c r="Y34" s="35">
        <f t="shared" si="39"/>
        <v>0</v>
      </c>
      <c r="Z34" s="35">
        <f t="shared" si="39"/>
        <v>0</v>
      </c>
      <c r="AA34" s="35">
        <f t="shared" si="39"/>
        <v>0</v>
      </c>
      <c r="AB34" s="35">
        <f t="shared" si="39"/>
        <v>0</v>
      </c>
      <c r="AC34" s="35">
        <f t="shared" si="39"/>
        <v>0</v>
      </c>
      <c r="AD34" s="35">
        <f t="shared" si="39"/>
        <v>0</v>
      </c>
      <c r="AE34" s="35">
        <f t="shared" si="39"/>
        <v>0</v>
      </c>
      <c r="AF34" s="35">
        <f t="shared" si="39"/>
        <v>0</v>
      </c>
      <c r="AG34" s="158">
        <f t="shared" si="23"/>
        <v>0</v>
      </c>
      <c r="AH34" s="26"/>
      <c r="AI34" s="166">
        <f>'Input - Sales'!AC14</f>
        <v>0</v>
      </c>
      <c r="AJ34" s="35">
        <f t="shared" ref="AJ34:AU34" si="40">ROUND(AJ14*$AI34,0)</f>
        <v>0</v>
      </c>
      <c r="AK34" s="35">
        <f t="shared" si="40"/>
        <v>0</v>
      </c>
      <c r="AL34" s="35">
        <f t="shared" si="40"/>
        <v>0</v>
      </c>
      <c r="AM34" s="35">
        <f t="shared" si="40"/>
        <v>0</v>
      </c>
      <c r="AN34" s="35">
        <f t="shared" si="40"/>
        <v>0</v>
      </c>
      <c r="AO34" s="35">
        <f t="shared" si="40"/>
        <v>0</v>
      </c>
      <c r="AP34" s="35">
        <f t="shared" si="40"/>
        <v>0</v>
      </c>
      <c r="AQ34" s="35">
        <f t="shared" si="40"/>
        <v>0</v>
      </c>
      <c r="AR34" s="35">
        <f t="shared" si="40"/>
        <v>0</v>
      </c>
      <c r="AS34" s="35">
        <f t="shared" si="40"/>
        <v>0</v>
      </c>
      <c r="AT34" s="35">
        <f t="shared" si="40"/>
        <v>0</v>
      </c>
      <c r="AU34" s="35">
        <f t="shared" si="40"/>
        <v>0</v>
      </c>
      <c r="AV34" s="158">
        <f t="shared" si="25"/>
        <v>0</v>
      </c>
      <c r="AW34" s="26"/>
    </row>
    <row r="35" spans="1:58" x14ac:dyDescent="0.2">
      <c r="A35" s="986"/>
      <c r="C35" s="147"/>
      <c r="D35" s="35">
        <f t="shared" si="19"/>
        <v>0</v>
      </c>
      <c r="E35" s="166">
        <f>'Input - Sales'!AC15</f>
        <v>0</v>
      </c>
      <c r="F35" s="35">
        <f t="shared" ref="F35:Q35" si="41">ROUND(F15*$E35,0)</f>
        <v>0</v>
      </c>
      <c r="G35" s="35">
        <f t="shared" si="41"/>
        <v>0</v>
      </c>
      <c r="H35" s="35">
        <f t="shared" si="41"/>
        <v>0</v>
      </c>
      <c r="I35" s="35">
        <f t="shared" si="41"/>
        <v>0</v>
      </c>
      <c r="J35" s="35">
        <f t="shared" si="41"/>
        <v>0</v>
      </c>
      <c r="K35" s="35">
        <f t="shared" si="41"/>
        <v>0</v>
      </c>
      <c r="L35" s="35">
        <f t="shared" si="41"/>
        <v>0</v>
      </c>
      <c r="M35" s="35">
        <f t="shared" si="41"/>
        <v>0</v>
      </c>
      <c r="N35" s="35">
        <f t="shared" si="41"/>
        <v>0</v>
      </c>
      <c r="O35" s="35">
        <f t="shared" si="41"/>
        <v>0</v>
      </c>
      <c r="P35" s="35">
        <f t="shared" si="41"/>
        <v>0</v>
      </c>
      <c r="Q35" s="35">
        <f t="shared" si="41"/>
        <v>0</v>
      </c>
      <c r="R35" s="158">
        <f t="shared" si="21"/>
        <v>0</v>
      </c>
      <c r="S35" s="26"/>
      <c r="T35" s="166">
        <f>'Input - Sales'!AC15</f>
        <v>0</v>
      </c>
      <c r="U35" s="35">
        <f t="shared" ref="U35:AF35" si="42">ROUND(U15*$T35,0)</f>
        <v>0</v>
      </c>
      <c r="V35" s="35">
        <f t="shared" si="42"/>
        <v>0</v>
      </c>
      <c r="W35" s="35">
        <f t="shared" si="42"/>
        <v>0</v>
      </c>
      <c r="X35" s="35">
        <f t="shared" si="42"/>
        <v>0</v>
      </c>
      <c r="Y35" s="35">
        <f t="shared" si="42"/>
        <v>0</v>
      </c>
      <c r="Z35" s="35">
        <f t="shared" si="42"/>
        <v>0</v>
      </c>
      <c r="AA35" s="35">
        <f t="shared" si="42"/>
        <v>0</v>
      </c>
      <c r="AB35" s="35">
        <f t="shared" si="42"/>
        <v>0</v>
      </c>
      <c r="AC35" s="35">
        <f t="shared" si="42"/>
        <v>0</v>
      </c>
      <c r="AD35" s="35">
        <f t="shared" si="42"/>
        <v>0</v>
      </c>
      <c r="AE35" s="35">
        <f t="shared" si="42"/>
        <v>0</v>
      </c>
      <c r="AF35" s="35">
        <f t="shared" si="42"/>
        <v>0</v>
      </c>
      <c r="AG35" s="158">
        <f t="shared" si="23"/>
        <v>0</v>
      </c>
      <c r="AH35" s="26"/>
      <c r="AI35" s="166">
        <f>'Input - Sales'!AC15</f>
        <v>0</v>
      </c>
      <c r="AJ35" s="35">
        <f t="shared" ref="AJ35:AU35" si="43">ROUND(AJ15*$AI35,0)</f>
        <v>0</v>
      </c>
      <c r="AK35" s="35">
        <f t="shared" si="43"/>
        <v>0</v>
      </c>
      <c r="AL35" s="35">
        <f t="shared" si="43"/>
        <v>0</v>
      </c>
      <c r="AM35" s="35">
        <f t="shared" si="43"/>
        <v>0</v>
      </c>
      <c r="AN35" s="35">
        <f t="shared" si="43"/>
        <v>0</v>
      </c>
      <c r="AO35" s="35">
        <f t="shared" si="43"/>
        <v>0</v>
      </c>
      <c r="AP35" s="35">
        <f t="shared" si="43"/>
        <v>0</v>
      </c>
      <c r="AQ35" s="35">
        <f t="shared" si="43"/>
        <v>0</v>
      </c>
      <c r="AR35" s="35">
        <f t="shared" si="43"/>
        <v>0</v>
      </c>
      <c r="AS35" s="35">
        <f t="shared" si="43"/>
        <v>0</v>
      </c>
      <c r="AT35" s="35">
        <f t="shared" si="43"/>
        <v>0</v>
      </c>
      <c r="AU35" s="35">
        <f t="shared" si="43"/>
        <v>0</v>
      </c>
      <c r="AV35" s="158">
        <f t="shared" si="25"/>
        <v>0</v>
      </c>
      <c r="AW35" s="26"/>
    </row>
    <row r="36" spans="1:58" x14ac:dyDescent="0.2">
      <c r="A36" s="986"/>
      <c r="C36" s="147"/>
      <c r="D36" s="35">
        <f t="shared" si="19"/>
        <v>0</v>
      </c>
      <c r="E36" s="166">
        <f>'Input - Sales'!AC16</f>
        <v>0</v>
      </c>
      <c r="F36" s="35">
        <f t="shared" ref="F36:Q36" si="44">ROUND(F16*$E36,0)</f>
        <v>0</v>
      </c>
      <c r="G36" s="35">
        <f t="shared" si="44"/>
        <v>0</v>
      </c>
      <c r="H36" s="35">
        <f t="shared" si="44"/>
        <v>0</v>
      </c>
      <c r="I36" s="35">
        <f t="shared" si="44"/>
        <v>0</v>
      </c>
      <c r="J36" s="35">
        <f t="shared" si="44"/>
        <v>0</v>
      </c>
      <c r="K36" s="35">
        <f t="shared" si="44"/>
        <v>0</v>
      </c>
      <c r="L36" s="35">
        <f t="shared" si="44"/>
        <v>0</v>
      </c>
      <c r="M36" s="35">
        <f t="shared" si="44"/>
        <v>0</v>
      </c>
      <c r="N36" s="35">
        <f t="shared" si="44"/>
        <v>0</v>
      </c>
      <c r="O36" s="35">
        <f t="shared" si="44"/>
        <v>0</v>
      </c>
      <c r="P36" s="35">
        <f t="shared" si="44"/>
        <v>0</v>
      </c>
      <c r="Q36" s="35">
        <f t="shared" si="44"/>
        <v>0</v>
      </c>
      <c r="R36" s="158">
        <f t="shared" si="21"/>
        <v>0</v>
      </c>
      <c r="S36" s="26"/>
      <c r="T36" s="166">
        <f>'Input - Sales'!AC16</f>
        <v>0</v>
      </c>
      <c r="U36" s="35">
        <f t="shared" ref="U36:AF36" si="45">ROUND(U16*$T36,0)</f>
        <v>0</v>
      </c>
      <c r="V36" s="35">
        <f t="shared" si="45"/>
        <v>0</v>
      </c>
      <c r="W36" s="35">
        <f t="shared" si="45"/>
        <v>0</v>
      </c>
      <c r="X36" s="35">
        <f t="shared" si="45"/>
        <v>0</v>
      </c>
      <c r="Y36" s="35">
        <f t="shared" si="45"/>
        <v>0</v>
      </c>
      <c r="Z36" s="35">
        <f t="shared" si="45"/>
        <v>0</v>
      </c>
      <c r="AA36" s="35">
        <f t="shared" si="45"/>
        <v>0</v>
      </c>
      <c r="AB36" s="35">
        <f t="shared" si="45"/>
        <v>0</v>
      </c>
      <c r="AC36" s="35">
        <f t="shared" si="45"/>
        <v>0</v>
      </c>
      <c r="AD36" s="35">
        <f t="shared" si="45"/>
        <v>0</v>
      </c>
      <c r="AE36" s="35">
        <f t="shared" si="45"/>
        <v>0</v>
      </c>
      <c r="AF36" s="35">
        <f t="shared" si="45"/>
        <v>0</v>
      </c>
      <c r="AG36" s="158">
        <f t="shared" si="23"/>
        <v>0</v>
      </c>
      <c r="AH36" s="26"/>
      <c r="AI36" s="166">
        <f>'Input - Sales'!AC16</f>
        <v>0</v>
      </c>
      <c r="AJ36" s="35">
        <f t="shared" ref="AJ36:AU36" si="46">ROUND(AJ16*$AI36,0)</f>
        <v>0</v>
      </c>
      <c r="AK36" s="35">
        <f t="shared" si="46"/>
        <v>0</v>
      </c>
      <c r="AL36" s="35">
        <f t="shared" si="46"/>
        <v>0</v>
      </c>
      <c r="AM36" s="35">
        <f t="shared" si="46"/>
        <v>0</v>
      </c>
      <c r="AN36" s="35">
        <f t="shared" si="46"/>
        <v>0</v>
      </c>
      <c r="AO36" s="35">
        <f t="shared" si="46"/>
        <v>0</v>
      </c>
      <c r="AP36" s="35">
        <f t="shared" si="46"/>
        <v>0</v>
      </c>
      <c r="AQ36" s="35">
        <f t="shared" si="46"/>
        <v>0</v>
      </c>
      <c r="AR36" s="35">
        <f t="shared" si="46"/>
        <v>0</v>
      </c>
      <c r="AS36" s="35">
        <f t="shared" si="46"/>
        <v>0</v>
      </c>
      <c r="AT36" s="35">
        <f t="shared" si="46"/>
        <v>0</v>
      </c>
      <c r="AU36" s="35">
        <f t="shared" si="46"/>
        <v>0</v>
      </c>
      <c r="AV36" s="158">
        <f t="shared" si="25"/>
        <v>0</v>
      </c>
      <c r="AW36" s="26"/>
    </row>
    <row r="37" spans="1:58" x14ac:dyDescent="0.2">
      <c r="A37" s="986"/>
      <c r="C37" s="147"/>
      <c r="D37" s="35">
        <f t="shared" si="19"/>
        <v>0</v>
      </c>
      <c r="E37" s="166">
        <f>'Input - Sales'!AC17</f>
        <v>0</v>
      </c>
      <c r="F37" s="35">
        <f t="shared" ref="F37:Q37" si="47">ROUND(F17*$E37,0)</f>
        <v>0</v>
      </c>
      <c r="G37" s="35">
        <f t="shared" si="47"/>
        <v>0</v>
      </c>
      <c r="H37" s="35">
        <f t="shared" si="47"/>
        <v>0</v>
      </c>
      <c r="I37" s="35">
        <f t="shared" si="47"/>
        <v>0</v>
      </c>
      <c r="J37" s="35">
        <f t="shared" si="47"/>
        <v>0</v>
      </c>
      <c r="K37" s="35">
        <f t="shared" si="47"/>
        <v>0</v>
      </c>
      <c r="L37" s="35">
        <f t="shared" si="47"/>
        <v>0</v>
      </c>
      <c r="M37" s="35">
        <f t="shared" si="47"/>
        <v>0</v>
      </c>
      <c r="N37" s="35">
        <f t="shared" si="47"/>
        <v>0</v>
      </c>
      <c r="O37" s="35">
        <f t="shared" si="47"/>
        <v>0</v>
      </c>
      <c r="P37" s="35">
        <f t="shared" si="47"/>
        <v>0</v>
      </c>
      <c r="Q37" s="35">
        <f t="shared" si="47"/>
        <v>0</v>
      </c>
      <c r="R37" s="158">
        <f t="shared" si="21"/>
        <v>0</v>
      </c>
      <c r="S37" s="26"/>
      <c r="T37" s="166">
        <f>'Input - Sales'!AC17</f>
        <v>0</v>
      </c>
      <c r="U37" s="35">
        <f t="shared" ref="U37:AF37" si="48">ROUND(U17*$T37,0)</f>
        <v>0</v>
      </c>
      <c r="V37" s="35">
        <f t="shared" si="48"/>
        <v>0</v>
      </c>
      <c r="W37" s="35">
        <f t="shared" si="48"/>
        <v>0</v>
      </c>
      <c r="X37" s="35">
        <f t="shared" si="48"/>
        <v>0</v>
      </c>
      <c r="Y37" s="35">
        <f t="shared" si="48"/>
        <v>0</v>
      </c>
      <c r="Z37" s="35">
        <f t="shared" si="48"/>
        <v>0</v>
      </c>
      <c r="AA37" s="35">
        <f t="shared" si="48"/>
        <v>0</v>
      </c>
      <c r="AB37" s="35">
        <f t="shared" si="48"/>
        <v>0</v>
      </c>
      <c r="AC37" s="35">
        <f t="shared" si="48"/>
        <v>0</v>
      </c>
      <c r="AD37" s="35">
        <f t="shared" si="48"/>
        <v>0</v>
      </c>
      <c r="AE37" s="35">
        <f t="shared" si="48"/>
        <v>0</v>
      </c>
      <c r="AF37" s="35">
        <f t="shared" si="48"/>
        <v>0</v>
      </c>
      <c r="AG37" s="158">
        <f t="shared" si="23"/>
        <v>0</v>
      </c>
      <c r="AH37" s="26"/>
      <c r="AI37" s="166">
        <f>'Input - Sales'!AC17</f>
        <v>0</v>
      </c>
      <c r="AJ37" s="35">
        <f t="shared" ref="AJ37:AU37" si="49">ROUND(AJ17*$AI37,0)</f>
        <v>0</v>
      </c>
      <c r="AK37" s="35">
        <f t="shared" si="49"/>
        <v>0</v>
      </c>
      <c r="AL37" s="35">
        <f t="shared" si="49"/>
        <v>0</v>
      </c>
      <c r="AM37" s="35">
        <f t="shared" si="49"/>
        <v>0</v>
      </c>
      <c r="AN37" s="35">
        <f t="shared" si="49"/>
        <v>0</v>
      </c>
      <c r="AO37" s="35">
        <f t="shared" si="49"/>
        <v>0</v>
      </c>
      <c r="AP37" s="35">
        <f t="shared" si="49"/>
        <v>0</v>
      </c>
      <c r="AQ37" s="35">
        <f t="shared" si="49"/>
        <v>0</v>
      </c>
      <c r="AR37" s="35">
        <f t="shared" si="49"/>
        <v>0</v>
      </c>
      <c r="AS37" s="35">
        <f t="shared" si="49"/>
        <v>0</v>
      </c>
      <c r="AT37" s="35">
        <f t="shared" si="49"/>
        <v>0</v>
      </c>
      <c r="AU37" s="35">
        <f t="shared" si="49"/>
        <v>0</v>
      </c>
      <c r="AV37" s="158">
        <f t="shared" si="25"/>
        <v>0</v>
      </c>
      <c r="AW37" s="26"/>
    </row>
    <row r="38" spans="1:58" ht="14.25" customHeight="1" x14ac:dyDescent="0.2">
      <c r="A38" s="986"/>
      <c r="C38" s="147"/>
      <c r="D38" s="35">
        <f t="shared" si="19"/>
        <v>0</v>
      </c>
      <c r="E38" s="166">
        <f>'Input - Sales'!AC18</f>
        <v>0</v>
      </c>
      <c r="F38" s="35">
        <f t="shared" ref="F38:Q38" si="50">ROUND(F18*$E38,0)</f>
        <v>0</v>
      </c>
      <c r="G38" s="35">
        <f t="shared" si="50"/>
        <v>0</v>
      </c>
      <c r="H38" s="35">
        <f t="shared" si="50"/>
        <v>0</v>
      </c>
      <c r="I38" s="35">
        <f t="shared" si="50"/>
        <v>0</v>
      </c>
      <c r="J38" s="35">
        <f t="shared" si="50"/>
        <v>0</v>
      </c>
      <c r="K38" s="35">
        <f t="shared" si="50"/>
        <v>0</v>
      </c>
      <c r="L38" s="35">
        <f t="shared" si="50"/>
        <v>0</v>
      </c>
      <c r="M38" s="35">
        <f t="shared" si="50"/>
        <v>0</v>
      </c>
      <c r="N38" s="35">
        <f t="shared" si="50"/>
        <v>0</v>
      </c>
      <c r="O38" s="35">
        <f t="shared" si="50"/>
        <v>0</v>
      </c>
      <c r="P38" s="35">
        <f t="shared" si="50"/>
        <v>0</v>
      </c>
      <c r="Q38" s="35">
        <f t="shared" si="50"/>
        <v>0</v>
      </c>
      <c r="R38" s="158">
        <f t="shared" si="21"/>
        <v>0</v>
      </c>
      <c r="S38" s="26"/>
      <c r="T38" s="166">
        <f>'Input - Sales'!AC18</f>
        <v>0</v>
      </c>
      <c r="U38" s="35">
        <f t="shared" ref="U38:AF38" si="51">ROUND(U18*$T38,0)</f>
        <v>0</v>
      </c>
      <c r="V38" s="35">
        <f t="shared" si="51"/>
        <v>0</v>
      </c>
      <c r="W38" s="35">
        <f t="shared" si="51"/>
        <v>0</v>
      </c>
      <c r="X38" s="35">
        <f t="shared" si="51"/>
        <v>0</v>
      </c>
      <c r="Y38" s="35">
        <f t="shared" si="51"/>
        <v>0</v>
      </c>
      <c r="Z38" s="35">
        <f t="shared" si="51"/>
        <v>0</v>
      </c>
      <c r="AA38" s="35">
        <f t="shared" si="51"/>
        <v>0</v>
      </c>
      <c r="AB38" s="35">
        <f t="shared" si="51"/>
        <v>0</v>
      </c>
      <c r="AC38" s="35">
        <f t="shared" si="51"/>
        <v>0</v>
      </c>
      <c r="AD38" s="35">
        <f t="shared" si="51"/>
        <v>0</v>
      </c>
      <c r="AE38" s="35">
        <f t="shared" si="51"/>
        <v>0</v>
      </c>
      <c r="AF38" s="35">
        <f t="shared" si="51"/>
        <v>0</v>
      </c>
      <c r="AG38" s="158">
        <f t="shared" si="23"/>
        <v>0</v>
      </c>
      <c r="AH38" s="26"/>
      <c r="AI38" s="166">
        <f>'Input - Sales'!AC18</f>
        <v>0</v>
      </c>
      <c r="AJ38" s="35">
        <f t="shared" ref="AJ38:AU38" si="52">ROUND(AJ18*$AI38,0)</f>
        <v>0</v>
      </c>
      <c r="AK38" s="35">
        <f t="shared" si="52"/>
        <v>0</v>
      </c>
      <c r="AL38" s="35">
        <f t="shared" si="52"/>
        <v>0</v>
      </c>
      <c r="AM38" s="35">
        <f t="shared" si="52"/>
        <v>0</v>
      </c>
      <c r="AN38" s="35">
        <f t="shared" si="52"/>
        <v>0</v>
      </c>
      <c r="AO38" s="35">
        <f t="shared" si="52"/>
        <v>0</v>
      </c>
      <c r="AP38" s="35">
        <f t="shared" si="52"/>
        <v>0</v>
      </c>
      <c r="AQ38" s="35">
        <f t="shared" si="52"/>
        <v>0</v>
      </c>
      <c r="AR38" s="35">
        <f t="shared" si="52"/>
        <v>0</v>
      </c>
      <c r="AS38" s="35">
        <f t="shared" si="52"/>
        <v>0</v>
      </c>
      <c r="AT38" s="35">
        <f t="shared" si="52"/>
        <v>0</v>
      </c>
      <c r="AU38" s="35">
        <f t="shared" si="52"/>
        <v>0</v>
      </c>
      <c r="AV38" s="158">
        <f t="shared" si="25"/>
        <v>0</v>
      </c>
      <c r="AW38" s="26"/>
    </row>
    <row r="39" spans="1:58" x14ac:dyDescent="0.2">
      <c r="A39" s="986"/>
      <c r="C39" s="147"/>
      <c r="D39" s="35">
        <f t="shared" si="19"/>
        <v>0</v>
      </c>
      <c r="E39" s="166">
        <f>'Input - Sales'!AC19</f>
        <v>0</v>
      </c>
      <c r="F39" s="35">
        <f t="shared" ref="F39:Q39" si="53">ROUND(F19*$E39,0)</f>
        <v>0</v>
      </c>
      <c r="G39" s="35">
        <f t="shared" si="53"/>
        <v>0</v>
      </c>
      <c r="H39" s="35">
        <f t="shared" si="53"/>
        <v>0</v>
      </c>
      <c r="I39" s="35">
        <f t="shared" si="53"/>
        <v>0</v>
      </c>
      <c r="J39" s="35">
        <f t="shared" si="53"/>
        <v>0</v>
      </c>
      <c r="K39" s="35">
        <f t="shared" si="53"/>
        <v>0</v>
      </c>
      <c r="L39" s="35">
        <f t="shared" si="53"/>
        <v>0</v>
      </c>
      <c r="M39" s="35">
        <f t="shared" si="53"/>
        <v>0</v>
      </c>
      <c r="N39" s="35">
        <f t="shared" si="53"/>
        <v>0</v>
      </c>
      <c r="O39" s="35">
        <f t="shared" si="53"/>
        <v>0</v>
      </c>
      <c r="P39" s="35">
        <f t="shared" si="53"/>
        <v>0</v>
      </c>
      <c r="Q39" s="35">
        <f t="shared" si="53"/>
        <v>0</v>
      </c>
      <c r="R39" s="158">
        <f t="shared" si="21"/>
        <v>0</v>
      </c>
      <c r="S39" s="26"/>
      <c r="T39" s="166">
        <f>'Input - Sales'!AC19</f>
        <v>0</v>
      </c>
      <c r="U39" s="35">
        <f t="shared" ref="U39:AF39" si="54">ROUND(U19*$T39,0)</f>
        <v>0</v>
      </c>
      <c r="V39" s="35">
        <f t="shared" si="54"/>
        <v>0</v>
      </c>
      <c r="W39" s="35">
        <f t="shared" si="54"/>
        <v>0</v>
      </c>
      <c r="X39" s="35">
        <f t="shared" si="54"/>
        <v>0</v>
      </c>
      <c r="Y39" s="35">
        <f t="shared" si="54"/>
        <v>0</v>
      </c>
      <c r="Z39" s="35">
        <f t="shared" si="54"/>
        <v>0</v>
      </c>
      <c r="AA39" s="35">
        <f t="shared" si="54"/>
        <v>0</v>
      </c>
      <c r="AB39" s="35">
        <f t="shared" si="54"/>
        <v>0</v>
      </c>
      <c r="AC39" s="35">
        <f t="shared" si="54"/>
        <v>0</v>
      </c>
      <c r="AD39" s="35">
        <f t="shared" si="54"/>
        <v>0</v>
      </c>
      <c r="AE39" s="35">
        <f t="shared" si="54"/>
        <v>0</v>
      </c>
      <c r="AF39" s="35">
        <f t="shared" si="54"/>
        <v>0</v>
      </c>
      <c r="AG39" s="158">
        <f t="shared" si="23"/>
        <v>0</v>
      </c>
      <c r="AH39" s="26"/>
      <c r="AI39" s="166">
        <f>'Input - Sales'!AC19</f>
        <v>0</v>
      </c>
      <c r="AJ39" s="35">
        <f t="shared" ref="AJ39:AU39" si="55">ROUND(AJ19*$AI39,0)</f>
        <v>0</v>
      </c>
      <c r="AK39" s="35">
        <f t="shared" si="55"/>
        <v>0</v>
      </c>
      <c r="AL39" s="35">
        <f t="shared" si="55"/>
        <v>0</v>
      </c>
      <c r="AM39" s="35">
        <f t="shared" si="55"/>
        <v>0</v>
      </c>
      <c r="AN39" s="35">
        <f t="shared" si="55"/>
        <v>0</v>
      </c>
      <c r="AO39" s="35">
        <f t="shared" si="55"/>
        <v>0</v>
      </c>
      <c r="AP39" s="35">
        <f t="shared" si="55"/>
        <v>0</v>
      </c>
      <c r="AQ39" s="35">
        <f t="shared" si="55"/>
        <v>0</v>
      </c>
      <c r="AR39" s="35">
        <f t="shared" si="55"/>
        <v>0</v>
      </c>
      <c r="AS39" s="35">
        <f t="shared" si="55"/>
        <v>0</v>
      </c>
      <c r="AT39" s="35">
        <f t="shared" si="55"/>
        <v>0</v>
      </c>
      <c r="AU39" s="35">
        <f t="shared" si="55"/>
        <v>0</v>
      </c>
      <c r="AV39" s="158">
        <f t="shared" si="25"/>
        <v>0</v>
      </c>
      <c r="AW39" s="26"/>
    </row>
    <row r="40" spans="1:58" x14ac:dyDescent="0.2">
      <c r="A40" s="986"/>
      <c r="C40" s="147"/>
      <c r="D40" s="35">
        <f t="shared" si="19"/>
        <v>0</v>
      </c>
      <c r="E40" s="166">
        <f>'Input - Sales'!AC20</f>
        <v>0</v>
      </c>
      <c r="F40" s="35">
        <f t="shared" ref="F40:Q40" si="56">ROUND(F20*$E40,0)</f>
        <v>0</v>
      </c>
      <c r="G40" s="35">
        <f t="shared" si="56"/>
        <v>0</v>
      </c>
      <c r="H40" s="35">
        <f t="shared" si="56"/>
        <v>0</v>
      </c>
      <c r="I40" s="35">
        <f t="shared" si="56"/>
        <v>0</v>
      </c>
      <c r="J40" s="35">
        <f t="shared" si="56"/>
        <v>0</v>
      </c>
      <c r="K40" s="35">
        <f t="shared" si="56"/>
        <v>0</v>
      </c>
      <c r="L40" s="35">
        <f t="shared" si="56"/>
        <v>0</v>
      </c>
      <c r="M40" s="35">
        <f t="shared" si="56"/>
        <v>0</v>
      </c>
      <c r="N40" s="35">
        <f t="shared" si="56"/>
        <v>0</v>
      </c>
      <c r="O40" s="35">
        <f t="shared" si="56"/>
        <v>0</v>
      </c>
      <c r="P40" s="35">
        <f t="shared" si="56"/>
        <v>0</v>
      </c>
      <c r="Q40" s="35">
        <f t="shared" si="56"/>
        <v>0</v>
      </c>
      <c r="R40" s="158">
        <f t="shared" si="21"/>
        <v>0</v>
      </c>
      <c r="S40" s="26"/>
      <c r="T40" s="166">
        <f>'Input - Sales'!AC20</f>
        <v>0</v>
      </c>
      <c r="U40" s="35">
        <f t="shared" ref="U40:AF40" si="57">ROUND(U20*$T40,0)</f>
        <v>0</v>
      </c>
      <c r="V40" s="35">
        <f t="shared" si="57"/>
        <v>0</v>
      </c>
      <c r="W40" s="35">
        <f t="shared" si="57"/>
        <v>0</v>
      </c>
      <c r="X40" s="35">
        <f t="shared" si="57"/>
        <v>0</v>
      </c>
      <c r="Y40" s="35">
        <f t="shared" si="57"/>
        <v>0</v>
      </c>
      <c r="Z40" s="35">
        <f t="shared" si="57"/>
        <v>0</v>
      </c>
      <c r="AA40" s="35">
        <f t="shared" si="57"/>
        <v>0</v>
      </c>
      <c r="AB40" s="35">
        <f t="shared" si="57"/>
        <v>0</v>
      </c>
      <c r="AC40" s="35">
        <f t="shared" si="57"/>
        <v>0</v>
      </c>
      <c r="AD40" s="35">
        <f t="shared" si="57"/>
        <v>0</v>
      </c>
      <c r="AE40" s="35">
        <f t="shared" si="57"/>
        <v>0</v>
      </c>
      <c r="AF40" s="35">
        <f t="shared" si="57"/>
        <v>0</v>
      </c>
      <c r="AG40" s="158">
        <f t="shared" si="23"/>
        <v>0</v>
      </c>
      <c r="AH40" s="26"/>
      <c r="AI40" s="166">
        <f>'Input - Sales'!AC20</f>
        <v>0</v>
      </c>
      <c r="AJ40" s="35">
        <f t="shared" ref="AJ40:AU40" si="58">ROUND(AJ20*$AI40,0)</f>
        <v>0</v>
      </c>
      <c r="AK40" s="35">
        <f t="shared" si="58"/>
        <v>0</v>
      </c>
      <c r="AL40" s="35">
        <f t="shared" si="58"/>
        <v>0</v>
      </c>
      <c r="AM40" s="35">
        <f t="shared" si="58"/>
        <v>0</v>
      </c>
      <c r="AN40" s="35">
        <f t="shared" si="58"/>
        <v>0</v>
      </c>
      <c r="AO40" s="35">
        <f t="shared" si="58"/>
        <v>0</v>
      </c>
      <c r="AP40" s="35">
        <f t="shared" si="58"/>
        <v>0</v>
      </c>
      <c r="AQ40" s="35">
        <f t="shared" si="58"/>
        <v>0</v>
      </c>
      <c r="AR40" s="35">
        <f t="shared" si="58"/>
        <v>0</v>
      </c>
      <c r="AS40" s="35">
        <f t="shared" si="58"/>
        <v>0</v>
      </c>
      <c r="AT40" s="35">
        <f t="shared" si="58"/>
        <v>0</v>
      </c>
      <c r="AU40" s="35">
        <f t="shared" si="58"/>
        <v>0</v>
      </c>
      <c r="AV40" s="158">
        <f t="shared" si="25"/>
        <v>0</v>
      </c>
      <c r="AW40" s="26"/>
    </row>
    <row r="41" spans="1:58" x14ac:dyDescent="0.2">
      <c r="A41" s="986"/>
      <c r="C41" s="147"/>
      <c r="D41" s="35">
        <f t="shared" si="19"/>
        <v>0</v>
      </c>
      <c r="E41" s="166">
        <f>'Input - Sales'!AC21</f>
        <v>0</v>
      </c>
      <c r="F41" s="35">
        <f t="shared" ref="F41:Q41" si="59">ROUND(F21*$E41,0)</f>
        <v>0</v>
      </c>
      <c r="G41" s="35">
        <f t="shared" si="59"/>
        <v>0</v>
      </c>
      <c r="H41" s="35">
        <f t="shared" si="59"/>
        <v>0</v>
      </c>
      <c r="I41" s="35">
        <f t="shared" si="59"/>
        <v>0</v>
      </c>
      <c r="J41" s="35">
        <f t="shared" si="59"/>
        <v>0</v>
      </c>
      <c r="K41" s="35">
        <f t="shared" si="59"/>
        <v>0</v>
      </c>
      <c r="L41" s="35">
        <f t="shared" si="59"/>
        <v>0</v>
      </c>
      <c r="M41" s="35">
        <f t="shared" si="59"/>
        <v>0</v>
      </c>
      <c r="N41" s="35">
        <f t="shared" si="59"/>
        <v>0</v>
      </c>
      <c r="O41" s="35">
        <f t="shared" si="59"/>
        <v>0</v>
      </c>
      <c r="P41" s="35">
        <f t="shared" si="59"/>
        <v>0</v>
      </c>
      <c r="Q41" s="35">
        <f t="shared" si="59"/>
        <v>0</v>
      </c>
      <c r="R41" s="158">
        <f t="shared" si="21"/>
        <v>0</v>
      </c>
      <c r="S41" s="26"/>
      <c r="T41" s="166">
        <f>'Input - Sales'!AC21</f>
        <v>0</v>
      </c>
      <c r="U41" s="35">
        <f t="shared" ref="U41:AF41" si="60">ROUND(U21*$T41,0)</f>
        <v>0</v>
      </c>
      <c r="V41" s="35">
        <f t="shared" si="60"/>
        <v>0</v>
      </c>
      <c r="W41" s="35">
        <f t="shared" si="60"/>
        <v>0</v>
      </c>
      <c r="X41" s="35">
        <f t="shared" si="60"/>
        <v>0</v>
      </c>
      <c r="Y41" s="35">
        <f t="shared" si="60"/>
        <v>0</v>
      </c>
      <c r="Z41" s="35">
        <f t="shared" si="60"/>
        <v>0</v>
      </c>
      <c r="AA41" s="35">
        <f t="shared" si="60"/>
        <v>0</v>
      </c>
      <c r="AB41" s="35">
        <f t="shared" si="60"/>
        <v>0</v>
      </c>
      <c r="AC41" s="35">
        <f t="shared" si="60"/>
        <v>0</v>
      </c>
      <c r="AD41" s="35">
        <f t="shared" si="60"/>
        <v>0</v>
      </c>
      <c r="AE41" s="35">
        <f t="shared" si="60"/>
        <v>0</v>
      </c>
      <c r="AF41" s="35">
        <f t="shared" si="60"/>
        <v>0</v>
      </c>
      <c r="AG41" s="158">
        <f t="shared" si="23"/>
        <v>0</v>
      </c>
      <c r="AH41" s="26"/>
      <c r="AI41" s="166">
        <f>'Input - Sales'!AC21</f>
        <v>0</v>
      </c>
      <c r="AJ41" s="35">
        <f t="shared" ref="AJ41:AU41" si="61">ROUND(AJ21*$AI41,0)</f>
        <v>0</v>
      </c>
      <c r="AK41" s="35">
        <f t="shared" si="61"/>
        <v>0</v>
      </c>
      <c r="AL41" s="35">
        <f t="shared" si="61"/>
        <v>0</v>
      </c>
      <c r="AM41" s="35">
        <f t="shared" si="61"/>
        <v>0</v>
      </c>
      <c r="AN41" s="35">
        <f t="shared" si="61"/>
        <v>0</v>
      </c>
      <c r="AO41" s="35">
        <f t="shared" si="61"/>
        <v>0</v>
      </c>
      <c r="AP41" s="35">
        <f t="shared" si="61"/>
        <v>0</v>
      </c>
      <c r="AQ41" s="35">
        <f t="shared" si="61"/>
        <v>0</v>
      </c>
      <c r="AR41" s="35">
        <f t="shared" si="61"/>
        <v>0</v>
      </c>
      <c r="AS41" s="35">
        <f t="shared" si="61"/>
        <v>0</v>
      </c>
      <c r="AT41" s="35">
        <f t="shared" si="61"/>
        <v>0</v>
      </c>
      <c r="AU41" s="35">
        <f t="shared" si="61"/>
        <v>0</v>
      </c>
      <c r="AV41" s="158">
        <f t="shared" si="25"/>
        <v>0</v>
      </c>
      <c r="AW41" s="26"/>
    </row>
    <row r="42" spans="1:58" x14ac:dyDescent="0.2">
      <c r="A42" s="986"/>
      <c r="C42" s="148"/>
      <c r="D42" s="72">
        <f t="shared" si="19"/>
        <v>0</v>
      </c>
      <c r="E42" s="166">
        <f>'Input - Sales'!AC22</f>
        <v>0</v>
      </c>
      <c r="F42" s="35">
        <f t="shared" ref="F42:Q42" si="62">ROUND(F22*$E42,0)</f>
        <v>0</v>
      </c>
      <c r="G42" s="35">
        <f t="shared" si="62"/>
        <v>0</v>
      </c>
      <c r="H42" s="35">
        <f t="shared" si="62"/>
        <v>0</v>
      </c>
      <c r="I42" s="35">
        <f t="shared" si="62"/>
        <v>0</v>
      </c>
      <c r="J42" s="35">
        <f t="shared" si="62"/>
        <v>0</v>
      </c>
      <c r="K42" s="35">
        <f t="shared" si="62"/>
        <v>0</v>
      </c>
      <c r="L42" s="35">
        <f t="shared" si="62"/>
        <v>0</v>
      </c>
      <c r="M42" s="35">
        <f t="shared" si="62"/>
        <v>0</v>
      </c>
      <c r="N42" s="35">
        <f t="shared" si="62"/>
        <v>0</v>
      </c>
      <c r="O42" s="35">
        <f t="shared" si="62"/>
        <v>0</v>
      </c>
      <c r="P42" s="35">
        <f t="shared" si="62"/>
        <v>0</v>
      </c>
      <c r="Q42" s="35">
        <f t="shared" si="62"/>
        <v>0</v>
      </c>
      <c r="R42" s="158">
        <f t="shared" si="21"/>
        <v>0</v>
      </c>
      <c r="S42" s="26"/>
      <c r="T42" s="166">
        <f>'Input - Sales'!AC22</f>
        <v>0</v>
      </c>
      <c r="U42" s="35">
        <f t="shared" ref="U42:AF42" si="63">ROUND(U22*$T42,0)</f>
        <v>0</v>
      </c>
      <c r="V42" s="35">
        <f t="shared" si="63"/>
        <v>0</v>
      </c>
      <c r="W42" s="35">
        <f t="shared" si="63"/>
        <v>0</v>
      </c>
      <c r="X42" s="35">
        <f t="shared" si="63"/>
        <v>0</v>
      </c>
      <c r="Y42" s="35">
        <f t="shared" si="63"/>
        <v>0</v>
      </c>
      <c r="Z42" s="35">
        <f t="shared" si="63"/>
        <v>0</v>
      </c>
      <c r="AA42" s="35">
        <f t="shared" si="63"/>
        <v>0</v>
      </c>
      <c r="AB42" s="35">
        <f t="shared" si="63"/>
        <v>0</v>
      </c>
      <c r="AC42" s="35">
        <f t="shared" si="63"/>
        <v>0</v>
      </c>
      <c r="AD42" s="35">
        <f t="shared" si="63"/>
        <v>0</v>
      </c>
      <c r="AE42" s="35">
        <f t="shared" si="63"/>
        <v>0</v>
      </c>
      <c r="AF42" s="35">
        <f t="shared" si="63"/>
        <v>0</v>
      </c>
      <c r="AG42" s="158">
        <f t="shared" si="23"/>
        <v>0</v>
      </c>
      <c r="AH42" s="26"/>
      <c r="AI42" s="166">
        <f>'Input - Sales'!AC22</f>
        <v>0</v>
      </c>
      <c r="AJ42" s="35">
        <f t="shared" ref="AJ42:AU42" si="64">ROUND(AJ22*$AI42,0)</f>
        <v>0</v>
      </c>
      <c r="AK42" s="35">
        <f t="shared" si="64"/>
        <v>0</v>
      </c>
      <c r="AL42" s="35">
        <f t="shared" si="64"/>
        <v>0</v>
      </c>
      <c r="AM42" s="35">
        <f t="shared" si="64"/>
        <v>0</v>
      </c>
      <c r="AN42" s="35">
        <f t="shared" si="64"/>
        <v>0</v>
      </c>
      <c r="AO42" s="35">
        <f t="shared" si="64"/>
        <v>0</v>
      </c>
      <c r="AP42" s="35">
        <f t="shared" si="64"/>
        <v>0</v>
      </c>
      <c r="AQ42" s="35">
        <f t="shared" si="64"/>
        <v>0</v>
      </c>
      <c r="AR42" s="35">
        <f t="shared" si="64"/>
        <v>0</v>
      </c>
      <c r="AS42" s="35">
        <f t="shared" si="64"/>
        <v>0</v>
      </c>
      <c r="AT42" s="35">
        <f t="shared" si="64"/>
        <v>0</v>
      </c>
      <c r="AU42" s="35">
        <f t="shared" si="64"/>
        <v>0</v>
      </c>
      <c r="AV42" s="158">
        <f t="shared" si="25"/>
        <v>0</v>
      </c>
      <c r="AW42" s="26"/>
    </row>
    <row r="43" spans="1:58" x14ac:dyDescent="0.2">
      <c r="A43" s="986"/>
      <c r="C43" s="147"/>
      <c r="D43" s="35">
        <f t="shared" si="19"/>
        <v>0</v>
      </c>
      <c r="E43" s="166">
        <f>'Input - Sales'!AC23</f>
        <v>0</v>
      </c>
      <c r="F43" s="35">
        <f t="shared" ref="F43:Q43" si="65">ROUND(F23*$E43,0)</f>
        <v>0</v>
      </c>
      <c r="G43" s="35">
        <f t="shared" si="65"/>
        <v>0</v>
      </c>
      <c r="H43" s="35">
        <f t="shared" si="65"/>
        <v>0</v>
      </c>
      <c r="I43" s="35">
        <f t="shared" si="65"/>
        <v>0</v>
      </c>
      <c r="J43" s="35">
        <f t="shared" si="65"/>
        <v>0</v>
      </c>
      <c r="K43" s="35">
        <f t="shared" si="65"/>
        <v>0</v>
      </c>
      <c r="L43" s="35">
        <f t="shared" si="65"/>
        <v>0</v>
      </c>
      <c r="M43" s="35">
        <f t="shared" si="65"/>
        <v>0</v>
      </c>
      <c r="N43" s="35">
        <f t="shared" si="65"/>
        <v>0</v>
      </c>
      <c r="O43" s="35">
        <f t="shared" si="65"/>
        <v>0</v>
      </c>
      <c r="P43" s="35">
        <f t="shared" si="65"/>
        <v>0</v>
      </c>
      <c r="Q43" s="35">
        <f t="shared" si="65"/>
        <v>0</v>
      </c>
      <c r="R43" s="158">
        <f t="shared" si="21"/>
        <v>0</v>
      </c>
      <c r="S43" s="26"/>
      <c r="T43" s="166">
        <f>'Input - Sales'!AC23</f>
        <v>0</v>
      </c>
      <c r="U43" s="35">
        <f t="shared" ref="U43:AF43" si="66">ROUND(U23*$T43,0)</f>
        <v>0</v>
      </c>
      <c r="V43" s="35">
        <f t="shared" si="66"/>
        <v>0</v>
      </c>
      <c r="W43" s="35">
        <f t="shared" si="66"/>
        <v>0</v>
      </c>
      <c r="X43" s="35">
        <f t="shared" si="66"/>
        <v>0</v>
      </c>
      <c r="Y43" s="35">
        <f t="shared" si="66"/>
        <v>0</v>
      </c>
      <c r="Z43" s="35">
        <f t="shared" si="66"/>
        <v>0</v>
      </c>
      <c r="AA43" s="35">
        <f t="shared" si="66"/>
        <v>0</v>
      </c>
      <c r="AB43" s="35">
        <f t="shared" si="66"/>
        <v>0</v>
      </c>
      <c r="AC43" s="35">
        <f t="shared" si="66"/>
        <v>0</v>
      </c>
      <c r="AD43" s="35">
        <f t="shared" si="66"/>
        <v>0</v>
      </c>
      <c r="AE43" s="35">
        <f t="shared" si="66"/>
        <v>0</v>
      </c>
      <c r="AF43" s="35">
        <f t="shared" si="66"/>
        <v>0</v>
      </c>
      <c r="AG43" s="158">
        <f t="shared" si="23"/>
        <v>0</v>
      </c>
      <c r="AH43" s="26"/>
      <c r="AI43" s="166">
        <f>'Input - Sales'!AC23</f>
        <v>0</v>
      </c>
      <c r="AJ43" s="35">
        <f t="shared" ref="AJ43:AU43" si="67">ROUND(AJ23*$AI43,0)</f>
        <v>0</v>
      </c>
      <c r="AK43" s="35">
        <f t="shared" si="67"/>
        <v>0</v>
      </c>
      <c r="AL43" s="35">
        <f t="shared" si="67"/>
        <v>0</v>
      </c>
      <c r="AM43" s="35">
        <f t="shared" si="67"/>
        <v>0</v>
      </c>
      <c r="AN43" s="35">
        <f t="shared" si="67"/>
        <v>0</v>
      </c>
      <c r="AO43" s="35">
        <f t="shared" si="67"/>
        <v>0</v>
      </c>
      <c r="AP43" s="35">
        <f t="shared" si="67"/>
        <v>0</v>
      </c>
      <c r="AQ43" s="35">
        <f t="shared" si="67"/>
        <v>0</v>
      </c>
      <c r="AR43" s="35">
        <f t="shared" si="67"/>
        <v>0</v>
      </c>
      <c r="AS43" s="35">
        <f t="shared" si="67"/>
        <v>0</v>
      </c>
      <c r="AT43" s="35">
        <f t="shared" si="67"/>
        <v>0</v>
      </c>
      <c r="AU43" s="35">
        <f t="shared" si="67"/>
        <v>0</v>
      </c>
      <c r="AV43" s="158">
        <f t="shared" si="25"/>
        <v>0</v>
      </c>
      <c r="AW43" s="26"/>
    </row>
    <row r="44" spans="1:58" s="9" customFormat="1" ht="18" customHeight="1" x14ac:dyDescent="0.2">
      <c r="A44" s="986"/>
      <c r="C44" s="160" t="s">
        <v>1</v>
      </c>
      <c r="D44" s="161"/>
      <c r="E44" s="167">
        <f>IF(F24=0,0,F44/F24)</f>
        <v>0</v>
      </c>
      <c r="F44" s="162">
        <f t="shared" ref="F44:R44" si="68">SUM(F28:F43)</f>
        <v>0</v>
      </c>
      <c r="G44" s="162">
        <f t="shared" si="68"/>
        <v>0</v>
      </c>
      <c r="H44" s="162">
        <f t="shared" si="68"/>
        <v>0</v>
      </c>
      <c r="I44" s="162">
        <f t="shared" si="68"/>
        <v>0</v>
      </c>
      <c r="J44" s="162">
        <f t="shared" si="68"/>
        <v>0</v>
      </c>
      <c r="K44" s="162">
        <f t="shared" si="68"/>
        <v>0</v>
      </c>
      <c r="L44" s="162">
        <f t="shared" si="68"/>
        <v>0</v>
      </c>
      <c r="M44" s="162">
        <f t="shared" si="68"/>
        <v>0</v>
      </c>
      <c r="N44" s="162">
        <f t="shared" si="68"/>
        <v>0</v>
      </c>
      <c r="O44" s="162">
        <f t="shared" si="68"/>
        <v>0</v>
      </c>
      <c r="P44" s="162">
        <f t="shared" si="68"/>
        <v>0</v>
      </c>
      <c r="Q44" s="162">
        <f t="shared" si="68"/>
        <v>0</v>
      </c>
      <c r="R44" s="163">
        <f t="shared" si="68"/>
        <v>0</v>
      </c>
      <c r="S44" s="49"/>
      <c r="T44" s="167">
        <f>IF(U24=0,0,U44/U24)</f>
        <v>0</v>
      </c>
      <c r="U44" s="162">
        <f t="shared" ref="U44:AG44" si="69">SUM(U28:U43)</f>
        <v>0</v>
      </c>
      <c r="V44" s="162">
        <f t="shared" si="69"/>
        <v>0</v>
      </c>
      <c r="W44" s="162">
        <f t="shared" si="69"/>
        <v>0</v>
      </c>
      <c r="X44" s="162">
        <f t="shared" si="69"/>
        <v>0</v>
      </c>
      <c r="Y44" s="162">
        <f t="shared" si="69"/>
        <v>0</v>
      </c>
      <c r="Z44" s="162">
        <f t="shared" si="69"/>
        <v>0</v>
      </c>
      <c r="AA44" s="162">
        <f t="shared" si="69"/>
        <v>0</v>
      </c>
      <c r="AB44" s="162">
        <f t="shared" si="69"/>
        <v>0</v>
      </c>
      <c r="AC44" s="162">
        <f t="shared" si="69"/>
        <v>0</v>
      </c>
      <c r="AD44" s="162">
        <f t="shared" si="69"/>
        <v>0</v>
      </c>
      <c r="AE44" s="162">
        <f t="shared" si="69"/>
        <v>0</v>
      </c>
      <c r="AF44" s="162">
        <f t="shared" si="69"/>
        <v>0</v>
      </c>
      <c r="AG44" s="163">
        <f t="shared" si="69"/>
        <v>0</v>
      </c>
      <c r="AH44" s="49"/>
      <c r="AI44" s="167">
        <f>IF(AJ24=0,0,AJ44/AJ24)</f>
        <v>0</v>
      </c>
      <c r="AJ44" s="162">
        <f t="shared" ref="AJ44:AV44" si="70">SUM(AJ28:AJ43)</f>
        <v>0</v>
      </c>
      <c r="AK44" s="162">
        <f t="shared" si="70"/>
        <v>0</v>
      </c>
      <c r="AL44" s="162">
        <f t="shared" si="70"/>
        <v>0</v>
      </c>
      <c r="AM44" s="162">
        <f t="shared" si="70"/>
        <v>0</v>
      </c>
      <c r="AN44" s="162">
        <f t="shared" si="70"/>
        <v>0</v>
      </c>
      <c r="AO44" s="162">
        <f t="shared" si="70"/>
        <v>0</v>
      </c>
      <c r="AP44" s="162">
        <f t="shared" si="70"/>
        <v>0</v>
      </c>
      <c r="AQ44" s="162">
        <f t="shared" si="70"/>
        <v>0</v>
      </c>
      <c r="AR44" s="162">
        <f t="shared" si="70"/>
        <v>0</v>
      </c>
      <c r="AS44" s="162">
        <f t="shared" si="70"/>
        <v>0</v>
      </c>
      <c r="AT44" s="162">
        <f t="shared" si="70"/>
        <v>0</v>
      </c>
      <c r="AU44" s="162">
        <f t="shared" si="70"/>
        <v>0</v>
      </c>
      <c r="AV44" s="163">
        <f t="shared" si="70"/>
        <v>0</v>
      </c>
      <c r="AW44" s="49"/>
    </row>
    <row r="45" spans="1:58" ht="6" customHeight="1" x14ac:dyDescent="0.2">
      <c r="A45" s="98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58" s="2" customFormat="1" ht="18" customHeight="1" x14ac:dyDescent="0.2">
      <c r="A46" s="986"/>
      <c r="C46" s="172" t="s">
        <v>47</v>
      </c>
      <c r="D46" s="173"/>
      <c r="E46" s="177" t="s">
        <v>25</v>
      </c>
      <c r="F46" s="174">
        <v>1</v>
      </c>
      <c r="G46" s="174">
        <f>+F46+1</f>
        <v>2</v>
      </c>
      <c r="H46" s="174">
        <f>+G46+1</f>
        <v>3</v>
      </c>
      <c r="I46" s="174">
        <f t="shared" ref="I46:Q46" si="71">+H46+1</f>
        <v>4</v>
      </c>
      <c r="J46" s="174">
        <f t="shared" si="71"/>
        <v>5</v>
      </c>
      <c r="K46" s="174">
        <f t="shared" si="71"/>
        <v>6</v>
      </c>
      <c r="L46" s="174">
        <f t="shared" si="71"/>
        <v>7</v>
      </c>
      <c r="M46" s="174">
        <f t="shared" si="71"/>
        <v>8</v>
      </c>
      <c r="N46" s="174">
        <f t="shared" si="71"/>
        <v>9</v>
      </c>
      <c r="O46" s="174">
        <f t="shared" si="71"/>
        <v>10</v>
      </c>
      <c r="P46" s="174">
        <f t="shared" si="71"/>
        <v>11</v>
      </c>
      <c r="Q46" s="174">
        <f t="shared" si="71"/>
        <v>12</v>
      </c>
      <c r="R46" s="175" t="s">
        <v>1</v>
      </c>
      <c r="S46" s="26"/>
      <c r="T46" s="177" t="s">
        <v>25</v>
      </c>
      <c r="U46" s="174">
        <f>+Q46+1</f>
        <v>13</v>
      </c>
      <c r="V46" s="174">
        <f>+U46+1</f>
        <v>14</v>
      </c>
      <c r="W46" s="174">
        <f t="shared" ref="W46:AF46" si="72">+V46+1</f>
        <v>15</v>
      </c>
      <c r="X46" s="174">
        <f t="shared" si="72"/>
        <v>16</v>
      </c>
      <c r="Y46" s="174">
        <f t="shared" si="72"/>
        <v>17</v>
      </c>
      <c r="Z46" s="174">
        <f t="shared" si="72"/>
        <v>18</v>
      </c>
      <c r="AA46" s="174">
        <f t="shared" si="72"/>
        <v>19</v>
      </c>
      <c r="AB46" s="174">
        <f t="shared" si="72"/>
        <v>20</v>
      </c>
      <c r="AC46" s="174">
        <f t="shared" si="72"/>
        <v>21</v>
      </c>
      <c r="AD46" s="174">
        <f t="shared" si="72"/>
        <v>22</v>
      </c>
      <c r="AE46" s="174">
        <f t="shared" si="72"/>
        <v>23</v>
      </c>
      <c r="AF46" s="174">
        <f t="shared" si="72"/>
        <v>24</v>
      </c>
      <c r="AG46" s="175" t="s">
        <v>1</v>
      </c>
      <c r="AH46" s="26"/>
      <c r="AI46" s="177" t="s">
        <v>25</v>
      </c>
      <c r="AJ46" s="174">
        <f>+AF46+1</f>
        <v>25</v>
      </c>
      <c r="AK46" s="174">
        <f>+AJ46+1</f>
        <v>26</v>
      </c>
      <c r="AL46" s="174">
        <f t="shared" ref="AL46:AU46" si="73">+AK46+1</f>
        <v>27</v>
      </c>
      <c r="AM46" s="174">
        <f t="shared" si="73"/>
        <v>28</v>
      </c>
      <c r="AN46" s="174">
        <f t="shared" si="73"/>
        <v>29</v>
      </c>
      <c r="AO46" s="174">
        <f t="shared" si="73"/>
        <v>30</v>
      </c>
      <c r="AP46" s="174">
        <f t="shared" si="73"/>
        <v>31</v>
      </c>
      <c r="AQ46" s="174">
        <f t="shared" si="73"/>
        <v>32</v>
      </c>
      <c r="AR46" s="174">
        <f t="shared" si="73"/>
        <v>33</v>
      </c>
      <c r="AS46" s="174">
        <f t="shared" si="73"/>
        <v>34</v>
      </c>
      <c r="AT46" s="174">
        <f t="shared" si="73"/>
        <v>35</v>
      </c>
      <c r="AU46" s="174">
        <f t="shared" si="73"/>
        <v>36</v>
      </c>
      <c r="AV46" s="175" t="s">
        <v>1</v>
      </c>
      <c r="AW46" s="26"/>
      <c r="AX46" s="1"/>
      <c r="AY46" s="1"/>
      <c r="AZ46" s="1"/>
      <c r="BA46" s="1"/>
      <c r="BB46" s="1"/>
      <c r="BC46" s="1"/>
      <c r="BD46" s="1"/>
      <c r="BE46" s="1"/>
      <c r="BF46" s="1"/>
    </row>
    <row r="47" spans="1:58" ht="21" customHeight="1" x14ac:dyDescent="0.2">
      <c r="A47" s="986"/>
      <c r="C47" s="147" t="s">
        <v>38</v>
      </c>
      <c r="D47" s="35"/>
      <c r="E47" s="178"/>
      <c r="F47" s="35">
        <f>SUM(F8:F20)+SUM(F41:F42)+F23</f>
        <v>0</v>
      </c>
      <c r="G47" s="35">
        <f t="shared" ref="G47:Q47" si="74">SUM(G8:G20)+SUM(G41:G42)+G23</f>
        <v>0</v>
      </c>
      <c r="H47" s="35">
        <f t="shared" si="74"/>
        <v>0</v>
      </c>
      <c r="I47" s="35">
        <f t="shared" si="74"/>
        <v>0</v>
      </c>
      <c r="J47" s="35">
        <f t="shared" si="74"/>
        <v>0</v>
      </c>
      <c r="K47" s="35">
        <f t="shared" si="74"/>
        <v>0</v>
      </c>
      <c r="L47" s="35">
        <f t="shared" si="74"/>
        <v>0</v>
      </c>
      <c r="M47" s="35">
        <f t="shared" si="74"/>
        <v>0</v>
      </c>
      <c r="N47" s="35">
        <f t="shared" si="74"/>
        <v>0</v>
      </c>
      <c r="O47" s="35">
        <f t="shared" si="74"/>
        <v>0</v>
      </c>
      <c r="P47" s="35">
        <f t="shared" si="74"/>
        <v>0</v>
      </c>
      <c r="Q47" s="35">
        <f t="shared" si="74"/>
        <v>0</v>
      </c>
      <c r="R47" s="168">
        <f t="shared" ref="R47:R52" si="75">SUM(F47:Q47)</f>
        <v>0</v>
      </c>
      <c r="S47" s="26"/>
      <c r="T47" s="314"/>
      <c r="U47" s="35">
        <f t="shared" ref="U47:AF47" si="76">SUM(U8:U20)+SUM(U41:U42)+U23</f>
        <v>0</v>
      </c>
      <c r="V47" s="35">
        <f t="shared" si="76"/>
        <v>0</v>
      </c>
      <c r="W47" s="35">
        <f t="shared" si="76"/>
        <v>0</v>
      </c>
      <c r="X47" s="35">
        <f t="shared" si="76"/>
        <v>0</v>
      </c>
      <c r="Y47" s="35">
        <f t="shared" si="76"/>
        <v>0</v>
      </c>
      <c r="Z47" s="35">
        <f t="shared" si="76"/>
        <v>0</v>
      </c>
      <c r="AA47" s="35">
        <f t="shared" si="76"/>
        <v>0</v>
      </c>
      <c r="AB47" s="35">
        <f t="shared" si="76"/>
        <v>0</v>
      </c>
      <c r="AC47" s="35">
        <f t="shared" si="76"/>
        <v>0</v>
      </c>
      <c r="AD47" s="35">
        <f t="shared" si="76"/>
        <v>0</v>
      </c>
      <c r="AE47" s="35">
        <f t="shared" si="76"/>
        <v>0</v>
      </c>
      <c r="AF47" s="35">
        <f t="shared" si="76"/>
        <v>0</v>
      </c>
      <c r="AG47" s="168">
        <f t="shared" ref="AG47:AG52" si="77">SUM(U47:AF47)</f>
        <v>0</v>
      </c>
      <c r="AH47" s="26"/>
      <c r="AI47" s="314"/>
      <c r="AJ47" s="35">
        <f t="shared" ref="AJ47:AU47" si="78">SUM(AJ8:AJ20)+SUM(AJ41:AJ42)+AJ23</f>
        <v>0</v>
      </c>
      <c r="AK47" s="35">
        <f t="shared" si="78"/>
        <v>0</v>
      </c>
      <c r="AL47" s="35">
        <f t="shared" si="78"/>
        <v>0</v>
      </c>
      <c r="AM47" s="35">
        <f t="shared" si="78"/>
        <v>0</v>
      </c>
      <c r="AN47" s="35">
        <f t="shared" si="78"/>
        <v>0</v>
      </c>
      <c r="AO47" s="35">
        <f t="shared" si="78"/>
        <v>0</v>
      </c>
      <c r="AP47" s="35">
        <f t="shared" si="78"/>
        <v>0</v>
      </c>
      <c r="AQ47" s="35">
        <f t="shared" si="78"/>
        <v>0</v>
      </c>
      <c r="AR47" s="35">
        <f t="shared" si="78"/>
        <v>0</v>
      </c>
      <c r="AS47" s="35">
        <f t="shared" si="78"/>
        <v>0</v>
      </c>
      <c r="AT47" s="35">
        <f t="shared" si="78"/>
        <v>0</v>
      </c>
      <c r="AU47" s="35">
        <f t="shared" si="78"/>
        <v>0</v>
      </c>
      <c r="AV47" s="168">
        <f t="shared" ref="AV47:AV52" si="79">SUM(AJ47:AU47)</f>
        <v>0</v>
      </c>
      <c r="AW47" s="26"/>
    </row>
    <row r="48" spans="1:58" x14ac:dyDescent="0.2">
      <c r="A48" s="986"/>
      <c r="C48" s="147">
        <f>'Input - Overheads'!Y8</f>
        <v>0</v>
      </c>
      <c r="D48" s="35"/>
      <c r="E48" s="179">
        <f>MSFRate</f>
        <v>0</v>
      </c>
      <c r="F48" s="35">
        <f t="shared" ref="F48:Q48" si="80">ROUND(F$47*MSFRate,0)</f>
        <v>0</v>
      </c>
      <c r="G48" s="35">
        <f t="shared" si="80"/>
        <v>0</v>
      </c>
      <c r="H48" s="35">
        <f t="shared" si="80"/>
        <v>0</v>
      </c>
      <c r="I48" s="35">
        <f t="shared" si="80"/>
        <v>0</v>
      </c>
      <c r="J48" s="35">
        <f t="shared" si="80"/>
        <v>0</v>
      </c>
      <c r="K48" s="35">
        <f t="shared" si="80"/>
        <v>0</v>
      </c>
      <c r="L48" s="35">
        <f t="shared" si="80"/>
        <v>0</v>
      </c>
      <c r="M48" s="35">
        <f t="shared" si="80"/>
        <v>0</v>
      </c>
      <c r="N48" s="35">
        <f t="shared" si="80"/>
        <v>0</v>
      </c>
      <c r="O48" s="35">
        <f t="shared" si="80"/>
        <v>0</v>
      </c>
      <c r="P48" s="35">
        <f t="shared" si="80"/>
        <v>0</v>
      </c>
      <c r="Q48" s="35">
        <f t="shared" si="80"/>
        <v>0</v>
      </c>
      <c r="R48" s="168">
        <f t="shared" si="75"/>
        <v>0</v>
      </c>
      <c r="S48" s="26"/>
      <c r="T48" s="315">
        <f>MSFRate</f>
        <v>0</v>
      </c>
      <c r="U48" s="35">
        <f t="shared" ref="U48:AF48" si="81">ROUND(U$47*MSFRate,0)</f>
        <v>0</v>
      </c>
      <c r="V48" s="35">
        <f t="shared" si="81"/>
        <v>0</v>
      </c>
      <c r="W48" s="35">
        <f t="shared" si="81"/>
        <v>0</v>
      </c>
      <c r="X48" s="35">
        <f t="shared" si="81"/>
        <v>0</v>
      </c>
      <c r="Y48" s="35">
        <f t="shared" si="81"/>
        <v>0</v>
      </c>
      <c r="Z48" s="35">
        <f t="shared" si="81"/>
        <v>0</v>
      </c>
      <c r="AA48" s="35">
        <f t="shared" si="81"/>
        <v>0</v>
      </c>
      <c r="AB48" s="35">
        <f t="shared" si="81"/>
        <v>0</v>
      </c>
      <c r="AC48" s="35">
        <f t="shared" si="81"/>
        <v>0</v>
      </c>
      <c r="AD48" s="35">
        <f t="shared" si="81"/>
        <v>0</v>
      </c>
      <c r="AE48" s="35">
        <f t="shared" si="81"/>
        <v>0</v>
      </c>
      <c r="AF48" s="35">
        <f t="shared" si="81"/>
        <v>0</v>
      </c>
      <c r="AG48" s="168">
        <f t="shared" si="77"/>
        <v>0</v>
      </c>
      <c r="AH48" s="26"/>
      <c r="AI48" s="315">
        <f>MSFRate</f>
        <v>0</v>
      </c>
      <c r="AJ48" s="35">
        <f t="shared" ref="AJ48:AU48" si="82">ROUND(AJ$47*MSFRate,0)</f>
        <v>0</v>
      </c>
      <c r="AK48" s="35">
        <f t="shared" si="82"/>
        <v>0</v>
      </c>
      <c r="AL48" s="35">
        <f t="shared" si="82"/>
        <v>0</v>
      </c>
      <c r="AM48" s="35">
        <f t="shared" si="82"/>
        <v>0</v>
      </c>
      <c r="AN48" s="35">
        <f t="shared" si="82"/>
        <v>0</v>
      </c>
      <c r="AO48" s="35">
        <f t="shared" si="82"/>
        <v>0</v>
      </c>
      <c r="AP48" s="35">
        <f t="shared" si="82"/>
        <v>0</v>
      </c>
      <c r="AQ48" s="35">
        <f t="shared" si="82"/>
        <v>0</v>
      </c>
      <c r="AR48" s="35">
        <f t="shared" si="82"/>
        <v>0</v>
      </c>
      <c r="AS48" s="35">
        <f t="shared" si="82"/>
        <v>0</v>
      </c>
      <c r="AT48" s="35">
        <f t="shared" si="82"/>
        <v>0</v>
      </c>
      <c r="AU48" s="35">
        <f t="shared" si="82"/>
        <v>0</v>
      </c>
      <c r="AV48" s="168">
        <f t="shared" si="79"/>
        <v>0</v>
      </c>
      <c r="AW48" s="26"/>
    </row>
    <row r="49" spans="1:49" x14ac:dyDescent="0.2">
      <c r="A49" s="986"/>
      <c r="C49" s="147">
        <f>'Input - Overheads'!Y9</f>
        <v>0</v>
      </c>
      <c r="D49" s="35"/>
      <c r="E49" s="179">
        <f>MFeeRate</f>
        <v>0</v>
      </c>
      <c r="F49" s="35">
        <f t="shared" ref="F49:Q49" si="83">ROUND(F$47*MFeeRate,0)</f>
        <v>0</v>
      </c>
      <c r="G49" s="35">
        <f t="shared" si="83"/>
        <v>0</v>
      </c>
      <c r="H49" s="35">
        <f t="shared" si="83"/>
        <v>0</v>
      </c>
      <c r="I49" s="35">
        <f t="shared" si="83"/>
        <v>0</v>
      </c>
      <c r="J49" s="35">
        <f t="shared" si="83"/>
        <v>0</v>
      </c>
      <c r="K49" s="35">
        <f t="shared" si="83"/>
        <v>0</v>
      </c>
      <c r="L49" s="35">
        <f t="shared" si="83"/>
        <v>0</v>
      </c>
      <c r="M49" s="35">
        <f t="shared" si="83"/>
        <v>0</v>
      </c>
      <c r="N49" s="35">
        <f t="shared" si="83"/>
        <v>0</v>
      </c>
      <c r="O49" s="35">
        <f t="shared" si="83"/>
        <v>0</v>
      </c>
      <c r="P49" s="35">
        <f t="shared" si="83"/>
        <v>0</v>
      </c>
      <c r="Q49" s="35">
        <f t="shared" si="83"/>
        <v>0</v>
      </c>
      <c r="R49" s="168">
        <f t="shared" si="75"/>
        <v>0</v>
      </c>
      <c r="S49" s="26"/>
      <c r="T49" s="315">
        <f>MFeeRate</f>
        <v>0</v>
      </c>
      <c r="U49" s="35">
        <f t="shared" ref="U49:AF49" si="84">ROUND(U$47*MFeeRate,0)</f>
        <v>0</v>
      </c>
      <c r="V49" s="35">
        <f t="shared" si="84"/>
        <v>0</v>
      </c>
      <c r="W49" s="35">
        <f t="shared" si="84"/>
        <v>0</v>
      </c>
      <c r="X49" s="35">
        <f t="shared" si="84"/>
        <v>0</v>
      </c>
      <c r="Y49" s="35">
        <f t="shared" si="84"/>
        <v>0</v>
      </c>
      <c r="Z49" s="35">
        <f t="shared" si="84"/>
        <v>0</v>
      </c>
      <c r="AA49" s="35">
        <f t="shared" si="84"/>
        <v>0</v>
      </c>
      <c r="AB49" s="35">
        <f t="shared" si="84"/>
        <v>0</v>
      </c>
      <c r="AC49" s="35">
        <f t="shared" si="84"/>
        <v>0</v>
      </c>
      <c r="AD49" s="35">
        <f t="shared" si="84"/>
        <v>0</v>
      </c>
      <c r="AE49" s="35">
        <f t="shared" si="84"/>
        <v>0</v>
      </c>
      <c r="AF49" s="35">
        <f t="shared" si="84"/>
        <v>0</v>
      </c>
      <c r="AG49" s="168">
        <f t="shared" si="77"/>
        <v>0</v>
      </c>
      <c r="AH49" s="26"/>
      <c r="AI49" s="315">
        <f>MFeeRate</f>
        <v>0</v>
      </c>
      <c r="AJ49" s="35">
        <f t="shared" ref="AJ49:AU49" si="85">ROUND(AJ$47*MFeeRate,0)</f>
        <v>0</v>
      </c>
      <c r="AK49" s="35">
        <f t="shared" si="85"/>
        <v>0</v>
      </c>
      <c r="AL49" s="35">
        <f t="shared" si="85"/>
        <v>0</v>
      </c>
      <c r="AM49" s="35">
        <f t="shared" si="85"/>
        <v>0</v>
      </c>
      <c r="AN49" s="35">
        <f t="shared" si="85"/>
        <v>0</v>
      </c>
      <c r="AO49" s="35">
        <f t="shared" si="85"/>
        <v>0</v>
      </c>
      <c r="AP49" s="35">
        <f t="shared" si="85"/>
        <v>0</v>
      </c>
      <c r="AQ49" s="35">
        <f t="shared" si="85"/>
        <v>0</v>
      </c>
      <c r="AR49" s="35">
        <f t="shared" si="85"/>
        <v>0</v>
      </c>
      <c r="AS49" s="35">
        <f t="shared" si="85"/>
        <v>0</v>
      </c>
      <c r="AT49" s="35">
        <f t="shared" si="85"/>
        <v>0</v>
      </c>
      <c r="AU49" s="35">
        <f t="shared" si="85"/>
        <v>0</v>
      </c>
      <c r="AV49" s="168">
        <f t="shared" si="79"/>
        <v>0</v>
      </c>
      <c r="AW49" s="26"/>
    </row>
    <row r="50" spans="1:49" x14ac:dyDescent="0.2">
      <c r="A50" s="986"/>
      <c r="C50" s="147">
        <f>'Input - Overheads'!Y10</f>
        <v>0</v>
      </c>
      <c r="D50" s="35"/>
      <c r="E50" s="179">
        <f>NMFRate</f>
        <v>0</v>
      </c>
      <c r="F50" s="35">
        <f t="shared" ref="F50:Q50" si="86">ROUND(F$47*NMFRate,0)</f>
        <v>0</v>
      </c>
      <c r="G50" s="35">
        <f t="shared" si="86"/>
        <v>0</v>
      </c>
      <c r="H50" s="35">
        <f t="shared" si="86"/>
        <v>0</v>
      </c>
      <c r="I50" s="35">
        <f t="shared" si="86"/>
        <v>0</v>
      </c>
      <c r="J50" s="35">
        <f t="shared" si="86"/>
        <v>0</v>
      </c>
      <c r="K50" s="35">
        <f t="shared" si="86"/>
        <v>0</v>
      </c>
      <c r="L50" s="35">
        <f t="shared" si="86"/>
        <v>0</v>
      </c>
      <c r="M50" s="35">
        <f t="shared" si="86"/>
        <v>0</v>
      </c>
      <c r="N50" s="35">
        <f t="shared" si="86"/>
        <v>0</v>
      </c>
      <c r="O50" s="35">
        <f t="shared" si="86"/>
        <v>0</v>
      </c>
      <c r="P50" s="35">
        <f t="shared" si="86"/>
        <v>0</v>
      </c>
      <c r="Q50" s="35">
        <f t="shared" si="86"/>
        <v>0</v>
      </c>
      <c r="R50" s="168">
        <f t="shared" si="75"/>
        <v>0</v>
      </c>
      <c r="S50" s="26"/>
      <c r="T50" s="315">
        <f>NMFRate</f>
        <v>0</v>
      </c>
      <c r="U50" s="35">
        <f t="shared" ref="U50:AF50" si="87">ROUND(U$47*NMFRate,0)</f>
        <v>0</v>
      </c>
      <c r="V50" s="35">
        <f t="shared" si="87"/>
        <v>0</v>
      </c>
      <c r="W50" s="35">
        <f t="shared" si="87"/>
        <v>0</v>
      </c>
      <c r="X50" s="35">
        <f t="shared" si="87"/>
        <v>0</v>
      </c>
      <c r="Y50" s="35">
        <f t="shared" si="87"/>
        <v>0</v>
      </c>
      <c r="Z50" s="35">
        <f t="shared" si="87"/>
        <v>0</v>
      </c>
      <c r="AA50" s="35">
        <f t="shared" si="87"/>
        <v>0</v>
      </c>
      <c r="AB50" s="35">
        <f t="shared" si="87"/>
        <v>0</v>
      </c>
      <c r="AC50" s="35">
        <f t="shared" si="87"/>
        <v>0</v>
      </c>
      <c r="AD50" s="35">
        <f t="shared" si="87"/>
        <v>0</v>
      </c>
      <c r="AE50" s="35">
        <f t="shared" si="87"/>
        <v>0</v>
      </c>
      <c r="AF50" s="35">
        <f t="shared" si="87"/>
        <v>0</v>
      </c>
      <c r="AG50" s="168">
        <f t="shared" si="77"/>
        <v>0</v>
      </c>
      <c r="AH50" s="26"/>
      <c r="AI50" s="315">
        <f>NMFRate</f>
        <v>0</v>
      </c>
      <c r="AJ50" s="35">
        <f t="shared" ref="AJ50:AU50" si="88">ROUND(AJ$47*NMFRate,0)</f>
        <v>0</v>
      </c>
      <c r="AK50" s="35">
        <f t="shared" si="88"/>
        <v>0</v>
      </c>
      <c r="AL50" s="35">
        <f t="shared" si="88"/>
        <v>0</v>
      </c>
      <c r="AM50" s="35">
        <f t="shared" si="88"/>
        <v>0</v>
      </c>
      <c r="AN50" s="35">
        <f t="shared" si="88"/>
        <v>0</v>
      </c>
      <c r="AO50" s="35">
        <f t="shared" si="88"/>
        <v>0</v>
      </c>
      <c r="AP50" s="35">
        <f t="shared" si="88"/>
        <v>0</v>
      </c>
      <c r="AQ50" s="35">
        <f t="shared" si="88"/>
        <v>0</v>
      </c>
      <c r="AR50" s="35">
        <f t="shared" si="88"/>
        <v>0</v>
      </c>
      <c r="AS50" s="35">
        <f t="shared" si="88"/>
        <v>0</v>
      </c>
      <c r="AT50" s="35">
        <f t="shared" si="88"/>
        <v>0</v>
      </c>
      <c r="AU50" s="35">
        <f t="shared" si="88"/>
        <v>0</v>
      </c>
      <c r="AV50" s="168">
        <f t="shared" si="79"/>
        <v>0</v>
      </c>
      <c r="AW50" s="26"/>
    </row>
    <row r="51" spans="1:49" x14ac:dyDescent="0.2">
      <c r="A51" s="986"/>
      <c r="C51" s="147">
        <f>'Input - Overheads'!Y11</f>
        <v>0</v>
      </c>
      <c r="D51" s="35"/>
      <c r="E51" s="179">
        <f>AdRate</f>
        <v>0</v>
      </c>
      <c r="F51" s="35">
        <f t="shared" ref="F51:Q51" si="89">ROUND(F$47*AdRate,0)</f>
        <v>0</v>
      </c>
      <c r="G51" s="35">
        <f t="shared" si="89"/>
        <v>0</v>
      </c>
      <c r="H51" s="35">
        <f t="shared" si="89"/>
        <v>0</v>
      </c>
      <c r="I51" s="35">
        <f t="shared" si="89"/>
        <v>0</v>
      </c>
      <c r="J51" s="35">
        <f t="shared" si="89"/>
        <v>0</v>
      </c>
      <c r="K51" s="35">
        <f t="shared" si="89"/>
        <v>0</v>
      </c>
      <c r="L51" s="35">
        <f t="shared" si="89"/>
        <v>0</v>
      </c>
      <c r="M51" s="35">
        <f t="shared" si="89"/>
        <v>0</v>
      </c>
      <c r="N51" s="35">
        <f t="shared" si="89"/>
        <v>0</v>
      </c>
      <c r="O51" s="35">
        <f t="shared" si="89"/>
        <v>0</v>
      </c>
      <c r="P51" s="35">
        <f t="shared" si="89"/>
        <v>0</v>
      </c>
      <c r="Q51" s="35">
        <f t="shared" si="89"/>
        <v>0</v>
      </c>
      <c r="R51" s="168">
        <f t="shared" si="75"/>
        <v>0</v>
      </c>
      <c r="S51" s="26"/>
      <c r="T51" s="315">
        <f>AdRate</f>
        <v>0</v>
      </c>
      <c r="U51" s="35">
        <f t="shared" ref="U51:AF51" si="90">ROUND(U$47*AdRate,0)</f>
        <v>0</v>
      </c>
      <c r="V51" s="35">
        <f t="shared" si="90"/>
        <v>0</v>
      </c>
      <c r="W51" s="35">
        <f t="shared" si="90"/>
        <v>0</v>
      </c>
      <c r="X51" s="35">
        <f t="shared" si="90"/>
        <v>0</v>
      </c>
      <c r="Y51" s="35">
        <f t="shared" si="90"/>
        <v>0</v>
      </c>
      <c r="Z51" s="35">
        <f t="shared" si="90"/>
        <v>0</v>
      </c>
      <c r="AA51" s="35">
        <f t="shared" si="90"/>
        <v>0</v>
      </c>
      <c r="AB51" s="35">
        <f t="shared" si="90"/>
        <v>0</v>
      </c>
      <c r="AC51" s="35">
        <f t="shared" si="90"/>
        <v>0</v>
      </c>
      <c r="AD51" s="35">
        <f t="shared" si="90"/>
        <v>0</v>
      </c>
      <c r="AE51" s="35">
        <f t="shared" si="90"/>
        <v>0</v>
      </c>
      <c r="AF51" s="35">
        <f t="shared" si="90"/>
        <v>0</v>
      </c>
      <c r="AG51" s="168">
        <f t="shared" si="77"/>
        <v>0</v>
      </c>
      <c r="AH51" s="26"/>
      <c r="AI51" s="315">
        <f>AdRate</f>
        <v>0</v>
      </c>
      <c r="AJ51" s="35">
        <f t="shared" ref="AJ51:AU51" si="91">ROUND(AJ$47*AdRate,0)</f>
        <v>0</v>
      </c>
      <c r="AK51" s="35">
        <f t="shared" si="91"/>
        <v>0</v>
      </c>
      <c r="AL51" s="35">
        <f t="shared" si="91"/>
        <v>0</v>
      </c>
      <c r="AM51" s="35">
        <f t="shared" si="91"/>
        <v>0</v>
      </c>
      <c r="AN51" s="35">
        <f t="shared" si="91"/>
        <v>0</v>
      </c>
      <c r="AO51" s="35">
        <f t="shared" si="91"/>
        <v>0</v>
      </c>
      <c r="AP51" s="35">
        <f t="shared" si="91"/>
        <v>0</v>
      </c>
      <c r="AQ51" s="35">
        <f t="shared" si="91"/>
        <v>0</v>
      </c>
      <c r="AR51" s="35">
        <f t="shared" si="91"/>
        <v>0</v>
      </c>
      <c r="AS51" s="35">
        <f t="shared" si="91"/>
        <v>0</v>
      </c>
      <c r="AT51" s="35">
        <f t="shared" si="91"/>
        <v>0</v>
      </c>
      <c r="AU51" s="35">
        <f t="shared" si="91"/>
        <v>0</v>
      </c>
      <c r="AV51" s="168">
        <f t="shared" si="79"/>
        <v>0</v>
      </c>
      <c r="AW51" s="26"/>
    </row>
    <row r="52" spans="1:49" x14ac:dyDescent="0.2">
      <c r="A52" s="986"/>
      <c r="C52" s="169">
        <f>'Input - Overheads'!Y12</f>
        <v>0</v>
      </c>
      <c r="D52" s="170"/>
      <c r="E52" s="180">
        <f>ccrate</f>
        <v>0</v>
      </c>
      <c r="F52" s="170">
        <f t="shared" ref="F52:Q52" si="92">ROUND(F$24*ccrate*ccturnover,0)</f>
        <v>0</v>
      </c>
      <c r="G52" s="170">
        <f t="shared" si="92"/>
        <v>0</v>
      </c>
      <c r="H52" s="170">
        <f t="shared" si="92"/>
        <v>0</v>
      </c>
      <c r="I52" s="170">
        <f t="shared" si="92"/>
        <v>0</v>
      </c>
      <c r="J52" s="170">
        <f t="shared" si="92"/>
        <v>0</v>
      </c>
      <c r="K52" s="170">
        <f t="shared" si="92"/>
        <v>0</v>
      </c>
      <c r="L52" s="170">
        <f t="shared" si="92"/>
        <v>0</v>
      </c>
      <c r="M52" s="170">
        <f t="shared" si="92"/>
        <v>0</v>
      </c>
      <c r="N52" s="170">
        <f t="shared" si="92"/>
        <v>0</v>
      </c>
      <c r="O52" s="170">
        <f t="shared" si="92"/>
        <v>0</v>
      </c>
      <c r="P52" s="170">
        <f t="shared" si="92"/>
        <v>0</v>
      </c>
      <c r="Q52" s="170">
        <f t="shared" si="92"/>
        <v>0</v>
      </c>
      <c r="R52" s="171">
        <f t="shared" si="75"/>
        <v>0</v>
      </c>
      <c r="S52" s="26"/>
      <c r="T52" s="316">
        <f>ccrate</f>
        <v>0</v>
      </c>
      <c r="U52" s="170">
        <f t="shared" ref="U52:AF52" si="93">ROUND(U$24*ccrate*ccturnover,0)</f>
        <v>0</v>
      </c>
      <c r="V52" s="170">
        <f t="shared" si="93"/>
        <v>0</v>
      </c>
      <c r="W52" s="170">
        <f t="shared" si="93"/>
        <v>0</v>
      </c>
      <c r="X52" s="170">
        <f t="shared" si="93"/>
        <v>0</v>
      </c>
      <c r="Y52" s="170">
        <f t="shared" si="93"/>
        <v>0</v>
      </c>
      <c r="Z52" s="170">
        <f t="shared" si="93"/>
        <v>0</v>
      </c>
      <c r="AA52" s="170">
        <f t="shared" si="93"/>
        <v>0</v>
      </c>
      <c r="AB52" s="170">
        <f t="shared" si="93"/>
        <v>0</v>
      </c>
      <c r="AC52" s="170">
        <f t="shared" si="93"/>
        <v>0</v>
      </c>
      <c r="AD52" s="170">
        <f t="shared" si="93"/>
        <v>0</v>
      </c>
      <c r="AE52" s="170">
        <f t="shared" si="93"/>
        <v>0</v>
      </c>
      <c r="AF52" s="170">
        <f t="shared" si="93"/>
        <v>0</v>
      </c>
      <c r="AG52" s="171">
        <f t="shared" si="77"/>
        <v>0</v>
      </c>
      <c r="AH52" s="26"/>
      <c r="AI52" s="316">
        <f>ccrate</f>
        <v>0</v>
      </c>
      <c r="AJ52" s="170">
        <f t="shared" ref="AJ52:AU52" si="94">ROUND(AJ$24*ccrate*ccturnover,0)</f>
        <v>0</v>
      </c>
      <c r="AK52" s="170">
        <f t="shared" si="94"/>
        <v>0</v>
      </c>
      <c r="AL52" s="170">
        <f t="shared" si="94"/>
        <v>0</v>
      </c>
      <c r="AM52" s="170">
        <f t="shared" si="94"/>
        <v>0</v>
      </c>
      <c r="AN52" s="170">
        <f t="shared" si="94"/>
        <v>0</v>
      </c>
      <c r="AO52" s="170">
        <f t="shared" si="94"/>
        <v>0</v>
      </c>
      <c r="AP52" s="170">
        <f t="shared" si="94"/>
        <v>0</v>
      </c>
      <c r="AQ52" s="170">
        <f t="shared" si="94"/>
        <v>0</v>
      </c>
      <c r="AR52" s="170">
        <f t="shared" si="94"/>
        <v>0</v>
      </c>
      <c r="AS52" s="170">
        <f t="shared" si="94"/>
        <v>0</v>
      </c>
      <c r="AT52" s="170">
        <f t="shared" si="94"/>
        <v>0</v>
      </c>
      <c r="AU52" s="170">
        <f t="shared" si="94"/>
        <v>0</v>
      </c>
      <c r="AV52" s="171">
        <f t="shared" si="79"/>
        <v>0</v>
      </c>
      <c r="AW52" s="26"/>
    </row>
    <row r="53" spans="1:49" x14ac:dyDescent="0.2">
      <c r="A53" s="986"/>
    </row>
  </sheetData>
  <mergeCells count="1">
    <mergeCell ref="E1:G2"/>
  </mergeCells>
  <phoneticPr fontId="0" type="noConversion"/>
  <printOptions horizontalCentered="1" gridLines="1"/>
  <pageMargins left="0.39370078740157483"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colBreaks count="2" manualBreakCount="2">
    <brk id="18" max="143" man="1"/>
    <brk id="33" max="14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000080"/>
  </sheetPr>
  <dimension ref="A1:U32"/>
  <sheetViews>
    <sheetView zoomScaleNormal="100" workbookViewId="0">
      <selection activeCell="M7" sqref="M7"/>
    </sheetView>
  </sheetViews>
  <sheetFormatPr defaultColWidth="0" defaultRowHeight="14.1" customHeight="1" zeroHeight="1" x14ac:dyDescent="0.2"/>
  <cols>
    <col min="1" max="1" width="7" customWidth="1"/>
    <col min="2" max="2" width="0.85546875" customWidth="1"/>
    <col min="3" max="3" width="1.5703125" customWidth="1"/>
    <col min="4" max="4" width="20.5703125" customWidth="1"/>
    <col min="5" max="5" width="5.5703125" customWidth="1"/>
    <col min="6" max="8" width="8.5703125" customWidth="1"/>
    <col min="9" max="9" width="2" customWidth="1"/>
    <col min="10" max="13" width="8.5703125" customWidth="1"/>
    <col min="14" max="20" width="8.5703125" hidden="1" customWidth="1"/>
    <col min="21" max="21" width="10.5703125" hidden="1" customWidth="1"/>
    <col min="22" max="16384" width="9" hidden="1"/>
  </cols>
  <sheetData>
    <row r="1" spans="1:21" s="6" customFormat="1" ht="12.75" x14ac:dyDescent="0.2">
      <c r="A1" s="1"/>
      <c r="B1" s="567"/>
      <c r="C1" s="349" t="str">
        <f>"Financial Forecasts for "&amp;mtype&amp;" P&amp;S Store"</f>
        <v>Financial Forecasts for Metro P&amp;S Store</v>
      </c>
      <c r="D1" s="510"/>
      <c r="E1" s="510"/>
      <c r="F1" s="510"/>
      <c r="G1" s="354"/>
      <c r="H1" s="365" t="str">
        <f>"Currency: "&amp;'Input - Store'!$H$6</f>
        <v>Currency: GBP</v>
      </c>
      <c r="I1" s="511"/>
      <c r="J1" s="511"/>
      <c r="K1" s="511"/>
      <c r="L1" s="511"/>
      <c r="M1" s="511"/>
      <c r="N1" s="511"/>
      <c r="O1" s="511"/>
      <c r="P1" s="511"/>
      <c r="Q1" s="511"/>
      <c r="R1" s="511"/>
      <c r="S1" s="511"/>
      <c r="T1" s="511"/>
      <c r="U1" s="511"/>
    </row>
    <row r="2" spans="1:21" s="6" customFormat="1" ht="12.75" x14ac:dyDescent="0.2">
      <c r="A2" s="1"/>
      <c r="B2" s="568"/>
      <c r="C2" s="510" t="str">
        <f>"Store: "&amp;StoreName</f>
        <v xml:space="preserve">Store: </v>
      </c>
      <c r="D2" s="510"/>
      <c r="E2" s="510"/>
      <c r="F2" s="510"/>
      <c r="G2" s="511"/>
      <c r="H2" s="364"/>
      <c r="I2" s="511"/>
      <c r="J2" s="511"/>
      <c r="K2" s="511"/>
      <c r="L2" s="511"/>
      <c r="M2" s="511"/>
      <c r="N2" s="511"/>
      <c r="O2" s="511"/>
      <c r="P2" s="511"/>
      <c r="Q2" s="511"/>
      <c r="R2" s="511"/>
      <c r="S2" s="511"/>
      <c r="T2" s="511"/>
      <c r="U2" s="511"/>
    </row>
    <row r="3" spans="1:21" s="6" customFormat="1" ht="12.75" x14ac:dyDescent="0.2">
      <c r="A3" s="1"/>
      <c r="B3" s="1"/>
      <c r="C3" s="349" t="str">
        <f>"Prepared by: "&amp;Preparer</f>
        <v xml:space="preserve">Prepared by: </v>
      </c>
      <c r="D3" s="510"/>
      <c r="E3" s="510"/>
      <c r="F3" s="510"/>
      <c r="G3" s="511"/>
      <c r="H3" s="511"/>
      <c r="I3" s="511"/>
      <c r="J3" s="511"/>
      <c r="K3" s="511"/>
      <c r="L3" s="511"/>
      <c r="M3" s="511"/>
      <c r="N3" s="511"/>
      <c r="O3" s="511"/>
      <c r="P3" s="511"/>
      <c r="Q3" s="511"/>
      <c r="R3" s="511"/>
      <c r="S3" s="511"/>
      <c r="T3" s="511"/>
      <c r="U3" s="511"/>
    </row>
    <row r="4" spans="1:21" s="6" customFormat="1" ht="15" customHeight="1" x14ac:dyDescent="0.25">
      <c r="A4" s="1"/>
      <c r="B4"/>
      <c r="C4" s="599" t="s">
        <v>262</v>
      </c>
      <c r="D4" s="347"/>
      <c r="E4" s="347"/>
      <c r="F4" s="347"/>
      <c r="G4" s="347"/>
      <c r="H4" s="511"/>
      <c r="I4" s="511"/>
      <c r="J4" s="511"/>
      <c r="K4" s="511"/>
      <c r="L4" s="511"/>
      <c r="M4" s="511"/>
      <c r="N4" s="511"/>
      <c r="O4" s="511"/>
      <c r="P4" s="511"/>
      <c r="Q4" s="511"/>
      <c r="R4" s="511"/>
      <c r="S4" s="511"/>
      <c r="T4" s="347"/>
      <c r="U4" s="347"/>
    </row>
    <row r="5" spans="1:21" s="6" customFormat="1" ht="11.25" customHeight="1" x14ac:dyDescent="0.25">
      <c r="A5" s="1"/>
      <c r="B5"/>
      <c r="C5" s="512"/>
      <c r="D5" s="347"/>
      <c r="E5" s="347"/>
      <c r="F5" s="347"/>
      <c r="G5" s="347"/>
      <c r="H5" s="511"/>
      <c r="I5" s="511"/>
      <c r="J5" s="511"/>
      <c r="K5" s="511"/>
      <c r="L5" s="511"/>
      <c r="M5" s="511"/>
      <c r="N5" s="511"/>
      <c r="O5" s="511"/>
      <c r="P5" s="511"/>
      <c r="Q5" s="511"/>
      <c r="R5" s="511"/>
      <c r="S5" s="511"/>
      <c r="T5" s="347"/>
      <c r="U5" s="347"/>
    </row>
    <row r="6" spans="1:21" ht="15" customHeight="1" x14ac:dyDescent="0.2">
      <c r="A6" s="1"/>
      <c r="C6" s="438"/>
      <c r="D6" s="514"/>
      <c r="E6" s="514"/>
      <c r="F6" s="515" t="s">
        <v>263</v>
      </c>
      <c r="G6" s="515"/>
      <c r="H6" s="515"/>
      <c r="I6" s="514"/>
      <c r="J6" s="515" t="s">
        <v>10</v>
      </c>
      <c r="K6" s="515"/>
      <c r="L6" s="516"/>
      <c r="M6" s="6"/>
    </row>
    <row r="7" spans="1:21" ht="15" customHeight="1" x14ac:dyDescent="0.2">
      <c r="A7" s="1"/>
      <c r="C7" s="440"/>
      <c r="D7" s="437"/>
      <c r="E7" s="526" t="s">
        <v>114</v>
      </c>
      <c r="F7" s="517">
        <v>1</v>
      </c>
      <c r="G7" s="337">
        <v>2</v>
      </c>
      <c r="H7" s="338">
        <v>3</v>
      </c>
      <c r="J7" s="517">
        <v>1</v>
      </c>
      <c r="K7" s="337">
        <v>2</v>
      </c>
      <c r="L7" s="338">
        <v>3</v>
      </c>
      <c r="M7" s="6"/>
    </row>
    <row r="8" spans="1:21" ht="12.75" x14ac:dyDescent="0.2">
      <c r="A8" s="1"/>
      <c r="C8" s="518" t="s">
        <v>187</v>
      </c>
      <c r="D8" s="434"/>
      <c r="E8" s="350"/>
      <c r="F8" s="350"/>
      <c r="G8" s="350"/>
      <c r="H8" s="350"/>
      <c r="I8" s="350"/>
      <c r="J8" s="350"/>
      <c r="K8" s="350"/>
      <c r="L8" s="433"/>
      <c r="M8" s="6"/>
    </row>
    <row r="9" spans="1:21" ht="12.75" x14ac:dyDescent="0.2">
      <c r="A9" s="1"/>
      <c r="C9" s="519" t="s">
        <v>265</v>
      </c>
      <c r="D9" s="434"/>
      <c r="E9" s="520">
        <f>IF('Input - Finance'!$N$9=0,0,1/'Input - Finance'!$N$9)</f>
        <v>0.1</v>
      </c>
      <c r="F9" s="350">
        <f>IF(TermsAgreed=FALSE,0,'Initial Costs'!J25)</f>
        <v>0</v>
      </c>
      <c r="G9" s="350"/>
      <c r="H9" s="350"/>
      <c r="I9" s="350"/>
      <c r="J9" s="350"/>
      <c r="K9" s="350"/>
      <c r="L9" s="433"/>
      <c r="M9" s="6"/>
      <c r="O9">
        <f>ROUND($F9*$E9,0)</f>
        <v>0</v>
      </c>
      <c r="P9">
        <f>ROUND(MAX(MIN($F9-SUM($O9:O9),$F9*$E9),0),0)</f>
        <v>0</v>
      </c>
      <c r="Q9">
        <f>ROUND(MAX(MIN($F9-SUM($O9:P9),$F9*$E9),0),0)</f>
        <v>0</v>
      </c>
      <c r="R9">
        <f>ROUND(MAX(MIN($F9-SUM($O9:Q9),$F9*$E9),0),0)</f>
        <v>0</v>
      </c>
    </row>
    <row r="10" spans="1:21" ht="12.75" x14ac:dyDescent="0.2">
      <c r="A10" s="1"/>
      <c r="C10" s="519" t="s">
        <v>264</v>
      </c>
      <c r="D10" s="434"/>
      <c r="E10" s="520"/>
      <c r="F10" s="350">
        <f>'Input - Finance'!O17</f>
        <v>0</v>
      </c>
      <c r="G10" s="350">
        <f>+F12</f>
        <v>0</v>
      </c>
      <c r="H10" s="350">
        <f>+G12</f>
        <v>0</v>
      </c>
      <c r="I10" s="350"/>
      <c r="J10" s="350"/>
      <c r="K10" s="350">
        <f>+J12</f>
        <v>0</v>
      </c>
      <c r="L10" s="433">
        <f>+K12</f>
        <v>0</v>
      </c>
      <c r="M10" s="6"/>
    </row>
    <row r="11" spans="1:21" ht="12.75" x14ac:dyDescent="0.2">
      <c r="A11" s="1"/>
      <c r="C11" s="519" t="s">
        <v>186</v>
      </c>
      <c r="D11" s="434"/>
      <c r="E11" s="520">
        <f>IF('Input - Finance'!$N$9=0,0,1/'Input - Finance'!$N$9)</f>
        <v>0.1</v>
      </c>
      <c r="F11" s="350">
        <f>'Input - Finance'!O9</f>
        <v>0</v>
      </c>
      <c r="G11" s="350">
        <f>'Input - Finance'!P9</f>
        <v>0</v>
      </c>
      <c r="H11" s="350">
        <f>'Input - Finance'!Q9</f>
        <v>0</v>
      </c>
      <c r="I11" s="350"/>
      <c r="J11" s="350">
        <f>O12</f>
        <v>0</v>
      </c>
      <c r="K11" s="350">
        <f>P12</f>
        <v>0</v>
      </c>
      <c r="L11" s="433">
        <f>Q12</f>
        <v>0</v>
      </c>
      <c r="M11" s="6"/>
      <c r="O11">
        <f>ROUND($F11*$E11,0)</f>
        <v>0</v>
      </c>
      <c r="P11">
        <f>ROUND(MAX(MIN(SUM($F11:G11)-SUM($O11:O11),SUM($F11:G11)*$E11),0),0)</f>
        <v>0</v>
      </c>
      <c r="Q11">
        <f>ROUND(MAX(MIN(SUM($F11:H11)-SUM($O11:P11),SUM($F11:H11)*$E11),0),0)</f>
        <v>0</v>
      </c>
    </row>
    <row r="12" spans="1:21" ht="12.75" x14ac:dyDescent="0.2">
      <c r="A12" s="1"/>
      <c r="C12" s="519" t="s">
        <v>194</v>
      </c>
      <c r="D12" s="434"/>
      <c r="E12" s="520"/>
      <c r="F12" s="513">
        <f>SUM(F9:F11)</f>
        <v>0</v>
      </c>
      <c r="G12" s="513">
        <f>SUM(G9:G11)</f>
        <v>0</v>
      </c>
      <c r="H12" s="513">
        <f>SUM(H9:H11)</f>
        <v>0</v>
      </c>
      <c r="I12" s="350"/>
      <c r="J12" s="513">
        <f>SUM(J10:J11)</f>
        <v>0</v>
      </c>
      <c r="K12" s="513">
        <f>SUM(K10:K11)</f>
        <v>0</v>
      </c>
      <c r="L12" s="521">
        <f>SUM(L10:L11)</f>
        <v>0</v>
      </c>
      <c r="M12" s="6"/>
      <c r="O12">
        <f>SUM(O9:O11)</f>
        <v>0</v>
      </c>
      <c r="P12">
        <f>SUM(P9:P11)</f>
        <v>0</v>
      </c>
      <c r="Q12">
        <f>SUM(Q9:Q11)</f>
        <v>0</v>
      </c>
      <c r="R12">
        <f>SUM(R9:R11)</f>
        <v>0</v>
      </c>
    </row>
    <row r="13" spans="1:21" ht="12.75" x14ac:dyDescent="0.2">
      <c r="A13" s="1"/>
      <c r="C13" s="518" t="str">
        <f>'Input - Finance'!L10</f>
        <v>Fixtures and Fittings</v>
      </c>
      <c r="D13" s="434"/>
      <c r="E13" s="520"/>
      <c r="F13" s="350"/>
      <c r="G13" s="350"/>
      <c r="H13" s="350"/>
      <c r="I13" s="350"/>
      <c r="J13" s="350"/>
      <c r="K13" s="350"/>
      <c r="L13" s="433"/>
      <c r="M13" s="6"/>
    </row>
    <row r="14" spans="1:21" ht="12.75" x14ac:dyDescent="0.2">
      <c r="A14" s="1"/>
      <c r="C14" s="519" t="s">
        <v>265</v>
      </c>
      <c r="D14" s="434"/>
      <c r="E14" s="520">
        <f>IF('Input - Finance'!$N$10=0,0,1/'Input - Finance'!$N$10)</f>
        <v>0.1</v>
      </c>
      <c r="F14" s="350">
        <f>IF(TermsAgreed=FALSE,0,'Initial Costs'!H25)</f>
        <v>0</v>
      </c>
      <c r="G14" s="350"/>
      <c r="H14" s="350"/>
      <c r="I14" s="350"/>
      <c r="J14" s="350"/>
      <c r="K14" s="350"/>
      <c r="L14" s="433"/>
      <c r="M14" s="6"/>
      <c r="O14">
        <f>ROUND($F14*$E14,0)</f>
        <v>0</v>
      </c>
      <c r="P14">
        <f>ROUND(MAX(MIN($F14-SUM($O14:O14),$F14*$E14),0),0)</f>
        <v>0</v>
      </c>
      <c r="Q14">
        <f>ROUND(MAX(MIN($F14-SUM($O14:P14),$F14*$E14),0),0)</f>
        <v>0</v>
      </c>
      <c r="R14">
        <f>ROUND(MAX(MIN($F14-SUM($O14:Q14),$F14*$E14),0),0)</f>
        <v>0</v>
      </c>
    </row>
    <row r="15" spans="1:21" ht="12.75" x14ac:dyDescent="0.2">
      <c r="A15" s="1"/>
      <c r="C15" s="519" t="s">
        <v>264</v>
      </c>
      <c r="D15" s="434"/>
      <c r="E15" s="520"/>
      <c r="F15" s="350">
        <f>'Input - Finance'!O18</f>
        <v>0</v>
      </c>
      <c r="G15" s="350">
        <f>+F17</f>
        <v>0</v>
      </c>
      <c r="H15" s="350">
        <f>+G17</f>
        <v>0</v>
      </c>
      <c r="I15" s="350"/>
      <c r="J15" s="350"/>
      <c r="K15" s="350">
        <f>+J17</f>
        <v>0</v>
      </c>
      <c r="L15" s="433">
        <f>+K17</f>
        <v>0</v>
      </c>
      <c r="M15" s="6"/>
    </row>
    <row r="16" spans="1:21" ht="12.75" x14ac:dyDescent="0.2">
      <c r="A16" s="1"/>
      <c r="C16" s="519" t="s">
        <v>186</v>
      </c>
      <c r="D16" s="434"/>
      <c r="E16" s="520">
        <f>IF('Input - Finance'!$N$10=0,0,1/'Input - Finance'!$N$10)</f>
        <v>0.1</v>
      </c>
      <c r="F16" s="350">
        <f>'Input - Finance'!O10</f>
        <v>0</v>
      </c>
      <c r="G16" s="350">
        <f>'Input - Finance'!P10</f>
        <v>0</v>
      </c>
      <c r="H16" s="350">
        <f>'Input - Finance'!Q10</f>
        <v>0</v>
      </c>
      <c r="I16" s="350"/>
      <c r="J16" s="350">
        <f>O17</f>
        <v>0</v>
      </c>
      <c r="K16" s="350">
        <f>P17</f>
        <v>0</v>
      </c>
      <c r="L16" s="433">
        <f>Q17</f>
        <v>0</v>
      </c>
      <c r="M16" s="6"/>
      <c r="O16">
        <f>ROUND($F16*$E16,0)</f>
        <v>0</v>
      </c>
      <c r="P16">
        <f>ROUND(MAX(MIN(SUM($F16:G16)-SUM($O16:O16),SUM($F16:G16)*$E16),0),0)</f>
        <v>0</v>
      </c>
      <c r="Q16">
        <f>ROUND(MAX(MIN(SUM($F16:H16)-SUM($O16:P16),SUM($F16:H16)*$E16),0),0)</f>
        <v>0</v>
      </c>
    </row>
    <row r="17" spans="1:21" ht="12.75" x14ac:dyDescent="0.2">
      <c r="A17" s="1"/>
      <c r="C17" s="519" t="s">
        <v>194</v>
      </c>
      <c r="D17" s="434"/>
      <c r="E17" s="520"/>
      <c r="F17" s="513">
        <f>SUM(F14:F16)</f>
        <v>0</v>
      </c>
      <c r="G17" s="513">
        <f>SUM(G14:G16)</f>
        <v>0</v>
      </c>
      <c r="H17" s="513">
        <f>SUM(H14:H16)</f>
        <v>0</v>
      </c>
      <c r="I17" s="350"/>
      <c r="J17" s="513">
        <f>SUM(J15:J16)</f>
        <v>0</v>
      </c>
      <c r="K17" s="513">
        <f>SUM(K15:K16)</f>
        <v>0</v>
      </c>
      <c r="L17" s="521">
        <f>SUM(L15:L16)</f>
        <v>0</v>
      </c>
      <c r="M17" s="6"/>
      <c r="O17">
        <f>SUM(O14:O16)</f>
        <v>0</v>
      </c>
      <c r="P17">
        <f>SUM(P14:P16)</f>
        <v>0</v>
      </c>
      <c r="Q17">
        <f>SUM(Q14:Q16)</f>
        <v>0</v>
      </c>
      <c r="R17">
        <f>SUM(R14:R16)</f>
        <v>0</v>
      </c>
    </row>
    <row r="18" spans="1:21" ht="12.75" x14ac:dyDescent="0.2">
      <c r="A18" s="1"/>
      <c r="C18" s="518" t="str">
        <f>'Input - Finance'!L11</f>
        <v>Equipment</v>
      </c>
      <c r="D18" s="522"/>
      <c r="E18" s="520"/>
      <c r="F18" s="7"/>
      <c r="G18" s="7"/>
      <c r="H18" s="7"/>
      <c r="I18" s="350"/>
      <c r="J18" s="350"/>
      <c r="K18" s="350"/>
      <c r="L18" s="433"/>
    </row>
    <row r="19" spans="1:21" ht="12.75" x14ac:dyDescent="0.2">
      <c r="A19" s="1"/>
      <c r="C19" s="519" t="s">
        <v>265</v>
      </c>
      <c r="D19" s="434"/>
      <c r="E19" s="520">
        <f>IF('Input - Finance'!$N$11=0,0,1/'Input - Finance'!$N$11)</f>
        <v>0.2</v>
      </c>
      <c r="F19" s="350">
        <f>IF(TermsAgreed=FALSE,0,'Initial Costs'!I25)</f>
        <v>0</v>
      </c>
      <c r="G19" s="350"/>
      <c r="H19" s="350"/>
      <c r="I19" s="350"/>
      <c r="J19" s="350"/>
      <c r="K19" s="350"/>
      <c r="L19" s="433"/>
      <c r="O19">
        <f>ROUND($F19*$E19,0)</f>
        <v>0</v>
      </c>
      <c r="P19">
        <f>ROUND(MAX(MIN($F19-SUM($O19:O19),$F19*$E19),0),0)</f>
        <v>0</v>
      </c>
      <c r="Q19">
        <f>ROUND(MAX(MIN($F19-SUM($O19:P19),$F19*$E19),0),0)</f>
        <v>0</v>
      </c>
      <c r="R19">
        <f>ROUND(MAX(MIN($F19-SUM($O19:Q19),$F19*$E19),0),0)</f>
        <v>0</v>
      </c>
    </row>
    <row r="20" spans="1:21" ht="12.75" x14ac:dyDescent="0.2">
      <c r="A20" s="1"/>
      <c r="C20" s="519" t="s">
        <v>264</v>
      </c>
      <c r="D20" s="434"/>
      <c r="E20" s="520"/>
      <c r="F20" s="350">
        <f>'Input - Finance'!O19</f>
        <v>0</v>
      </c>
      <c r="G20" s="350">
        <f>+F22</f>
        <v>0</v>
      </c>
      <c r="H20" s="350">
        <f>+G22</f>
        <v>0</v>
      </c>
      <c r="I20" s="350"/>
      <c r="J20" s="350"/>
      <c r="K20" s="350">
        <f>+J22</f>
        <v>0</v>
      </c>
      <c r="L20" s="433">
        <f>+K22</f>
        <v>0</v>
      </c>
    </row>
    <row r="21" spans="1:21" ht="18" customHeight="1" x14ac:dyDescent="0.2">
      <c r="A21" s="1"/>
      <c r="C21" s="519" t="s">
        <v>186</v>
      </c>
      <c r="D21" s="434"/>
      <c r="E21" s="520">
        <f>IF('Input - Finance'!$N$11=0,0,1/'Input - Finance'!$N$11)</f>
        <v>0.2</v>
      </c>
      <c r="F21" s="350">
        <f>'Input - Finance'!O11</f>
        <v>0</v>
      </c>
      <c r="G21" s="350">
        <f>'Input - Finance'!P11</f>
        <v>0</v>
      </c>
      <c r="H21" s="350">
        <f>'Input - Finance'!Q11</f>
        <v>0</v>
      </c>
      <c r="I21" s="350"/>
      <c r="J21" s="350">
        <f>O22</f>
        <v>0</v>
      </c>
      <c r="K21" s="350">
        <f>P22</f>
        <v>0</v>
      </c>
      <c r="L21" s="433">
        <f>Q22</f>
        <v>0</v>
      </c>
      <c r="O21">
        <f>ROUND($F21*$E21,0)</f>
        <v>0</v>
      </c>
      <c r="P21">
        <f>ROUND(MAX(MIN(SUM($F21:G21)-SUM($O21:O21),SUM($F21:G21)*$E21),0),0)</f>
        <v>0</v>
      </c>
      <c r="Q21">
        <f>ROUND(MAX(MIN(SUM($F21:H21)-SUM($O21:P21),SUM($F21:H21)*$E21),0),0)</f>
        <v>0</v>
      </c>
    </row>
    <row r="22" spans="1:21" ht="12.75" x14ac:dyDescent="0.2">
      <c r="A22" s="1"/>
      <c r="C22" s="519" t="s">
        <v>194</v>
      </c>
      <c r="D22" s="434"/>
      <c r="E22" s="523"/>
      <c r="F22" s="513">
        <f>SUM(F19:F21)</f>
        <v>0</v>
      </c>
      <c r="G22" s="513">
        <f>SUM(G19:G21)</f>
        <v>0</v>
      </c>
      <c r="H22" s="513">
        <f>SUM(H19:H21)</f>
        <v>0</v>
      </c>
      <c r="I22" s="350"/>
      <c r="J22" s="513">
        <f>SUM(J20:J21)</f>
        <v>0</v>
      </c>
      <c r="K22" s="513">
        <f>SUM(K20:K21)</f>
        <v>0</v>
      </c>
      <c r="L22" s="521">
        <f>SUM(L20:L21)</f>
        <v>0</v>
      </c>
      <c r="O22">
        <f>SUM(O19:O21)</f>
        <v>0</v>
      </c>
      <c r="P22">
        <f>SUM(P19:P21)</f>
        <v>0</v>
      </c>
      <c r="Q22">
        <f>SUM(Q19:Q21)</f>
        <v>0</v>
      </c>
    </row>
    <row r="23" spans="1:21" s="1" customFormat="1" ht="12.75" x14ac:dyDescent="0.2">
      <c r="B23"/>
      <c r="C23" s="518" t="s">
        <v>83</v>
      </c>
      <c r="D23" s="522"/>
      <c r="E23" s="523"/>
      <c r="F23" s="350"/>
      <c r="G23" s="350"/>
      <c r="H23" s="350"/>
      <c r="I23" s="350"/>
      <c r="J23" s="350"/>
      <c r="K23" s="350"/>
      <c r="L23" s="433"/>
      <c r="M23"/>
      <c r="N23"/>
      <c r="O23"/>
      <c r="P23"/>
      <c r="Q23"/>
      <c r="R23"/>
      <c r="S23"/>
      <c r="T23"/>
      <c r="U23"/>
    </row>
    <row r="24" spans="1:21" s="6" customFormat="1" ht="14.1" customHeight="1" x14ac:dyDescent="0.2">
      <c r="A24" s="1"/>
      <c r="B24" s="1"/>
      <c r="C24" s="519" t="s">
        <v>265</v>
      </c>
      <c r="D24" s="434"/>
      <c r="E24" s="523"/>
      <c r="F24" s="350">
        <f t="shared" ref="F24:H26" si="0">+F9+F14+F19</f>
        <v>0</v>
      </c>
      <c r="G24" s="350">
        <f t="shared" si="0"/>
        <v>0</v>
      </c>
      <c r="H24" s="350">
        <f t="shared" si="0"/>
        <v>0</v>
      </c>
      <c r="I24" s="350"/>
      <c r="J24" s="350">
        <f>+J9+J14+J19</f>
        <v>0</v>
      </c>
      <c r="K24" s="350">
        <f>+K9+K14+K19</f>
        <v>0</v>
      </c>
      <c r="L24" s="433">
        <f>+L9+L14+L19</f>
        <v>0</v>
      </c>
      <c r="M24"/>
      <c r="N24"/>
      <c r="O24"/>
      <c r="P24"/>
      <c r="Q24"/>
      <c r="R24"/>
      <c r="S24"/>
      <c r="T24"/>
      <c r="U24"/>
    </row>
    <row r="25" spans="1:21" s="6" customFormat="1" ht="14.1" customHeight="1" x14ac:dyDescent="0.2">
      <c r="A25" s="1"/>
      <c r="B25" s="1"/>
      <c r="C25" s="519" t="s">
        <v>264</v>
      </c>
      <c r="D25" s="434"/>
      <c r="E25" s="523"/>
      <c r="F25" s="350">
        <f t="shared" si="0"/>
        <v>0</v>
      </c>
      <c r="G25" s="350">
        <f t="shared" si="0"/>
        <v>0</v>
      </c>
      <c r="H25" s="350">
        <f t="shared" si="0"/>
        <v>0</v>
      </c>
      <c r="I25" s="350"/>
      <c r="J25" s="350">
        <f>+J10+J15+J20</f>
        <v>0</v>
      </c>
      <c r="K25" s="350">
        <f>+J28</f>
        <v>0</v>
      </c>
      <c r="L25" s="433">
        <f>+K28</f>
        <v>0</v>
      </c>
      <c r="M25"/>
      <c r="N25"/>
      <c r="O25"/>
      <c r="P25"/>
      <c r="Q25"/>
      <c r="R25"/>
      <c r="S25"/>
      <c r="T25"/>
      <c r="U25"/>
    </row>
    <row r="26" spans="1:21" s="6" customFormat="1" ht="14.1" customHeight="1" x14ac:dyDescent="0.2">
      <c r="A26" s="1"/>
      <c r="B26" s="1"/>
      <c r="C26" s="519" t="s">
        <v>186</v>
      </c>
      <c r="D26" s="434"/>
      <c r="E26" s="523"/>
      <c r="F26" s="350">
        <f t="shared" si="0"/>
        <v>0</v>
      </c>
      <c r="G26" s="350">
        <f t="shared" si="0"/>
        <v>0</v>
      </c>
      <c r="H26" s="350">
        <f t="shared" si="0"/>
        <v>0</v>
      </c>
      <c r="I26" s="350"/>
      <c r="J26" s="350">
        <f>+J11+J16+J21</f>
        <v>0</v>
      </c>
      <c r="K26" s="350">
        <f>+K11+K16+K21</f>
        <v>0</v>
      </c>
      <c r="L26" s="433">
        <f>+L11+L16+L21</f>
        <v>0</v>
      </c>
      <c r="M26"/>
      <c r="N26"/>
      <c r="O26"/>
      <c r="P26"/>
      <c r="Q26"/>
      <c r="R26"/>
      <c r="S26"/>
      <c r="T26"/>
      <c r="U26"/>
    </row>
    <row r="27" spans="1:21" s="6" customFormat="1" ht="14.1" customHeight="1" x14ac:dyDescent="0.2">
      <c r="A27" s="1"/>
      <c r="B27" s="1"/>
      <c r="C27" s="519" t="s">
        <v>111</v>
      </c>
      <c r="D27" s="434"/>
      <c r="E27" s="523"/>
      <c r="F27" s="350"/>
      <c r="G27" s="350"/>
      <c r="H27" s="350"/>
      <c r="I27" s="350"/>
      <c r="J27" s="350">
        <f>'Input - Finance'!O15</f>
        <v>0</v>
      </c>
      <c r="K27" s="350">
        <f>'Input - Finance'!P15</f>
        <v>0</v>
      </c>
      <c r="L27" s="433">
        <f>'Input - Finance'!Q15</f>
        <v>0</v>
      </c>
      <c r="M27"/>
      <c r="N27"/>
      <c r="O27"/>
      <c r="P27"/>
      <c r="Q27"/>
      <c r="R27"/>
      <c r="S27"/>
      <c r="T27"/>
      <c r="U27"/>
    </row>
    <row r="28" spans="1:21" s="6" customFormat="1" ht="14.1" customHeight="1" x14ac:dyDescent="0.2">
      <c r="A28" s="1"/>
      <c r="B28" s="1"/>
      <c r="C28" s="519" t="s">
        <v>194</v>
      </c>
      <c r="D28" s="434"/>
      <c r="E28" s="523"/>
      <c r="F28" s="513">
        <f>SUM(F24:F26)</f>
        <v>0</v>
      </c>
      <c r="G28" s="513">
        <f>SUM(G24:G26)</f>
        <v>0</v>
      </c>
      <c r="H28" s="513">
        <f>SUM(H24:H26)</f>
        <v>0</v>
      </c>
      <c r="I28" s="350"/>
      <c r="J28" s="513">
        <f>SUM(J25:J27)</f>
        <v>0</v>
      </c>
      <c r="K28" s="513">
        <f t="shared" ref="K28:L28" si="1">SUM(K25:K27)</f>
        <v>0</v>
      </c>
      <c r="L28" s="521">
        <f t="shared" si="1"/>
        <v>0</v>
      </c>
      <c r="M28"/>
      <c r="N28"/>
      <c r="O28"/>
      <c r="P28"/>
      <c r="Q28"/>
      <c r="R28"/>
      <c r="S28"/>
      <c r="T28"/>
      <c r="U28"/>
    </row>
    <row r="29" spans="1:21" ht="14.1" customHeight="1" x14ac:dyDescent="0.2">
      <c r="A29" s="1"/>
      <c r="C29" s="524"/>
      <c r="D29" s="434" t="s">
        <v>266</v>
      </c>
      <c r="E29" s="350"/>
      <c r="F29" s="513">
        <f>+F28-J28</f>
        <v>0</v>
      </c>
      <c r="G29" s="513">
        <f>+G28-K28</f>
        <v>0</v>
      </c>
      <c r="H29" s="513">
        <f>+H28-L28</f>
        <v>0</v>
      </c>
      <c r="I29" s="350"/>
      <c r="J29" s="350"/>
      <c r="K29" s="350"/>
      <c r="L29" s="433"/>
    </row>
    <row r="30" spans="1:21" ht="14.1" customHeight="1" x14ac:dyDescent="0.2">
      <c r="A30" s="1"/>
      <c r="C30" s="486"/>
      <c r="D30" s="525" t="s">
        <v>267</v>
      </c>
      <c r="E30" s="487"/>
      <c r="F30" s="487">
        <f>'Balance Sheet'!E14</f>
        <v>0</v>
      </c>
      <c r="G30" s="487">
        <f>'Balance Sheet'!F14</f>
        <v>0</v>
      </c>
      <c r="H30" s="487">
        <f>'Balance Sheet'!G14</f>
        <v>0</v>
      </c>
      <c r="I30" s="487"/>
      <c r="J30" s="487"/>
      <c r="K30" s="487"/>
      <c r="L30" s="488"/>
    </row>
    <row r="31" spans="1:21" ht="14.1" customHeight="1" x14ac:dyDescent="0.2">
      <c r="A31" s="1"/>
    </row>
    <row r="32" spans="1:21" ht="14.1" customHeight="1" x14ac:dyDescent="0.2"/>
  </sheetData>
  <phoneticPr fontId="7" type="noConversion"/>
  <printOptions horizontalCentered="1" gridLines="1"/>
  <pageMargins left="0.70866141732283472" right="0.39370078740157483" top="0.39370078740157483" bottom="0.39370078740157483" header="0.19685039370078741" footer="0.19685039370078741"/>
  <pageSetup paperSize="9" scale="74" orientation="landscape" r:id="rId1"/>
  <headerFooter alignWithMargins="0">
    <oddFooter>&amp;L&amp;8&amp;D &amp;T&amp;C&amp;8Financial Projections&amp;R&amp;8&amp;A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0080"/>
  </sheetPr>
  <dimension ref="A1:BN68"/>
  <sheetViews>
    <sheetView zoomScaleNormal="100" workbookViewId="0">
      <selection activeCell="P4" sqref="P4"/>
    </sheetView>
  </sheetViews>
  <sheetFormatPr defaultColWidth="0" defaultRowHeight="12.75" zeroHeight="1" x14ac:dyDescent="0.2"/>
  <cols>
    <col min="1" max="1" width="6.140625" style="1" customWidth="1"/>
    <col min="2" max="2" width="0.85546875" style="1" customWidth="1"/>
    <col min="3" max="3" width="13.140625" style="1" customWidth="1"/>
    <col min="4" max="4" width="0.85546875" style="1" customWidth="1"/>
    <col min="5" max="8" width="8.5703125" style="1" customWidth="1"/>
    <col min="9" max="9" width="0.85546875" style="1" customWidth="1"/>
    <col min="10" max="13" width="8.5703125" style="1" customWidth="1"/>
    <col min="14" max="14" width="0.85546875" style="1" customWidth="1"/>
    <col min="15" max="16" width="8.5703125" style="1" customWidth="1"/>
    <col min="17" max="17" width="8.5703125" style="353" customWidth="1"/>
    <col min="18" max="18" width="8.5703125" style="1" customWidth="1"/>
    <col min="19" max="19" width="0.85546875" style="1" customWidth="1"/>
    <col min="20" max="20" width="8.5703125" style="1" customWidth="1"/>
    <col min="21" max="23" width="8.5703125" customWidth="1"/>
    <col min="24" max="24" width="2.5703125" customWidth="1"/>
    <col min="25" max="16384" width="9" hidden="1"/>
  </cols>
  <sheetData>
    <row r="1" spans="2:66" x14ac:dyDescent="0.2">
      <c r="B1" s="567"/>
      <c r="C1" s="347" t="str">
        <f>"Financial Forecasts for "&amp;mtype&amp;" P&amp;S Store"</f>
        <v>Financial Forecasts for Metro P&amp;S Store</v>
      </c>
      <c r="D1" s="349"/>
      <c r="E1" s="349"/>
      <c r="F1" s="349"/>
      <c r="G1" s="349"/>
      <c r="H1" s="349"/>
      <c r="I1" s="349"/>
      <c r="J1" s="349"/>
      <c r="K1" s="349"/>
      <c r="L1" s="349"/>
      <c r="M1" s="349"/>
      <c r="N1" s="349"/>
      <c r="O1" s="349"/>
      <c r="P1" s="349"/>
      <c r="Q1" s="354"/>
      <c r="R1" s="37" t="str">
        <f>"Currency: "&amp;'Input - Store'!$H$6</f>
        <v>Currency: GBP</v>
      </c>
      <c r="S1" s="349"/>
      <c r="T1" s="349"/>
      <c r="U1" s="347"/>
      <c r="V1" s="347"/>
      <c r="W1" s="347"/>
    </row>
    <row r="2" spans="2:66" x14ac:dyDescent="0.2">
      <c r="B2" s="2"/>
      <c r="C2" s="394" t="str">
        <f>"Store: "&amp;StoreName</f>
        <v xml:space="preserve">Store: </v>
      </c>
      <c r="D2" s="393"/>
      <c r="E2" s="349"/>
      <c r="F2" s="349"/>
      <c r="G2" s="349"/>
      <c r="H2" s="349"/>
      <c r="I2" s="349"/>
      <c r="J2" s="349"/>
      <c r="K2" s="349"/>
      <c r="L2" s="349"/>
      <c r="M2" s="349"/>
      <c r="N2" s="349"/>
      <c r="O2" s="349"/>
      <c r="P2" s="349"/>
      <c r="Q2" s="354"/>
      <c r="R2" s="364"/>
      <c r="S2" s="349"/>
      <c r="T2" s="349"/>
      <c r="U2" s="347"/>
      <c r="V2" s="347"/>
      <c r="W2" s="347"/>
    </row>
    <row r="3" spans="2:66" x14ac:dyDescent="0.2">
      <c r="C3" s="347" t="str">
        <f>"Prepared by: "&amp;Preparer</f>
        <v xml:space="preserve">Prepared by: </v>
      </c>
      <c r="D3" s="349"/>
      <c r="E3" s="349"/>
      <c r="F3" s="349"/>
      <c r="G3" s="349"/>
      <c r="H3" s="349"/>
      <c r="I3" s="349"/>
      <c r="J3" s="349"/>
      <c r="K3" s="349"/>
      <c r="L3" s="349"/>
      <c r="M3" s="349"/>
      <c r="N3" s="349"/>
      <c r="O3" s="349"/>
      <c r="P3" s="349"/>
      <c r="Q3" s="354"/>
      <c r="R3" s="349"/>
      <c r="S3" s="349"/>
      <c r="T3" s="349"/>
      <c r="U3" s="347"/>
      <c r="V3" s="347"/>
      <c r="W3" s="347"/>
    </row>
    <row r="4" spans="2:66" ht="15" customHeight="1" x14ac:dyDescent="0.25">
      <c r="C4" s="600" t="s">
        <v>200</v>
      </c>
      <c r="D4" s="392"/>
      <c r="E4" s="391"/>
      <c r="F4" s="349"/>
      <c r="G4" s="349"/>
      <c r="H4" s="349"/>
      <c r="I4" s="349"/>
      <c r="J4" s="349"/>
      <c r="K4" s="349"/>
      <c r="L4" s="349"/>
      <c r="M4" s="349"/>
      <c r="N4" s="349"/>
      <c r="O4" s="349"/>
      <c r="P4" s="349"/>
      <c r="Q4" s="354"/>
      <c r="R4" s="349"/>
      <c r="S4" s="349"/>
      <c r="T4" s="349"/>
      <c r="U4" s="347"/>
      <c r="V4" s="347"/>
      <c r="W4" s="347"/>
    </row>
    <row r="5" spans="2:66" ht="11.25" customHeight="1" x14ac:dyDescent="0.2">
      <c r="C5" s="390"/>
      <c r="D5" s="347"/>
      <c r="E5" s="389"/>
      <c r="F5" s="389"/>
      <c r="G5" s="389"/>
      <c r="H5" s="389"/>
      <c r="I5" s="389"/>
      <c r="J5" s="389"/>
      <c r="K5" s="389"/>
      <c r="L5" s="389"/>
      <c r="M5" s="389"/>
      <c r="N5" s="389"/>
      <c r="O5" s="389"/>
      <c r="P5" s="389"/>
      <c r="Q5" s="389"/>
      <c r="R5" s="389"/>
      <c r="S5" s="349"/>
      <c r="T5" s="349"/>
      <c r="U5" s="347"/>
      <c r="V5" s="347"/>
      <c r="W5" s="347"/>
    </row>
    <row r="6" spans="2:66" ht="13.35" customHeight="1" x14ac:dyDescent="0.2">
      <c r="C6" s="388"/>
      <c r="D6" s="347"/>
      <c r="E6" s="387" t="s">
        <v>175</v>
      </c>
      <c r="F6" s="386"/>
      <c r="G6" s="386"/>
      <c r="H6" s="385"/>
      <c r="I6" s="349"/>
      <c r="J6" s="387" t="s">
        <v>176</v>
      </c>
      <c r="K6" s="386"/>
      <c r="L6" s="386"/>
      <c r="M6" s="385"/>
      <c r="N6" s="349"/>
      <c r="O6" s="387" t="s">
        <v>177</v>
      </c>
      <c r="P6" s="386"/>
      <c r="Q6" s="386"/>
      <c r="R6" s="385"/>
      <c r="S6" s="349"/>
      <c r="T6" s="387" t="s">
        <v>29</v>
      </c>
      <c r="U6" s="386"/>
      <c r="V6" s="386"/>
      <c r="W6" s="385"/>
    </row>
    <row r="7" spans="2:66" ht="13.35" customHeight="1" x14ac:dyDescent="0.2">
      <c r="C7" s="384" t="s">
        <v>199</v>
      </c>
      <c r="D7" s="347"/>
      <c r="E7" s="383">
        <f>'Input - Finance'!G14</f>
        <v>0</v>
      </c>
      <c r="F7" s="382" t="s">
        <v>42</v>
      </c>
      <c r="G7" s="380"/>
      <c r="H7" s="379"/>
      <c r="I7" s="349"/>
      <c r="J7" s="383">
        <f>'Input - Finance'!H14</f>
        <v>0</v>
      </c>
      <c r="K7" s="382" t="s">
        <v>42</v>
      </c>
      <c r="L7" s="380"/>
      <c r="M7" s="379"/>
      <c r="N7" s="349"/>
      <c r="O7" s="383">
        <f>'Input - Finance'!I14</f>
        <v>0</v>
      </c>
      <c r="P7" s="382" t="s">
        <v>42</v>
      </c>
      <c r="Q7" s="380"/>
      <c r="R7" s="379"/>
      <c r="S7" s="349"/>
      <c r="T7" s="381"/>
      <c r="U7" s="380"/>
      <c r="V7" s="380"/>
      <c r="W7" s="379"/>
    </row>
    <row r="8" spans="2:66" ht="15" customHeight="1" x14ac:dyDescent="0.2">
      <c r="C8" s="377" t="s">
        <v>198</v>
      </c>
      <c r="D8" s="347"/>
      <c r="E8" s="378">
        <f>'Input - Finance'!G15</f>
        <v>0</v>
      </c>
      <c r="F8" s="347" t="s">
        <v>42</v>
      </c>
      <c r="G8" s="349"/>
      <c r="H8" s="373"/>
      <c r="I8" s="349"/>
      <c r="J8" s="378">
        <f>'Input - Finance'!H15</f>
        <v>0</v>
      </c>
      <c r="K8" s="347" t="s">
        <v>42</v>
      </c>
      <c r="L8" s="349"/>
      <c r="M8" s="373"/>
      <c r="N8" s="349"/>
      <c r="O8" s="378">
        <f>'Input - Finance'!I15</f>
        <v>0</v>
      </c>
      <c r="P8" s="347" t="s">
        <v>42</v>
      </c>
      <c r="Q8" s="349"/>
      <c r="R8" s="373"/>
      <c r="S8" s="349"/>
      <c r="T8" s="374"/>
      <c r="U8" s="349"/>
      <c r="V8" s="349"/>
      <c r="W8" s="373"/>
    </row>
    <row r="9" spans="2:66" ht="15" customHeight="1" x14ac:dyDescent="0.2">
      <c r="C9" s="377" t="s">
        <v>103</v>
      </c>
      <c r="D9" s="347"/>
      <c r="E9" s="376">
        <f>'Input - Finance'!G18</f>
        <v>0</v>
      </c>
      <c r="F9" s="347"/>
      <c r="G9" s="349"/>
      <c r="H9" s="373"/>
      <c r="I9" s="349"/>
      <c r="J9" s="376">
        <f>'Input - Finance'!H18</f>
        <v>0</v>
      </c>
      <c r="K9" s="347"/>
      <c r="L9" s="349"/>
      <c r="M9" s="373"/>
      <c r="N9" s="349"/>
      <c r="O9" s="375">
        <f>'Input - Finance'!I18</f>
        <v>0</v>
      </c>
      <c r="P9" s="347"/>
      <c r="Q9" s="349"/>
      <c r="R9" s="373"/>
      <c r="S9" s="349"/>
      <c r="T9" s="374"/>
      <c r="U9" s="349"/>
      <c r="V9" s="349"/>
      <c r="W9" s="373"/>
    </row>
    <row r="10" spans="2:66" ht="15" customHeight="1" x14ac:dyDescent="0.2">
      <c r="C10" s="372" t="s">
        <v>197</v>
      </c>
      <c r="D10" s="347"/>
      <c r="E10" s="371">
        <f>IF(TermsAgreed=FALSE,0,'Input - Finance'!G19)</f>
        <v>0</v>
      </c>
      <c r="F10" s="370"/>
      <c r="G10" s="368"/>
      <c r="H10" s="367"/>
      <c r="I10" s="349"/>
      <c r="J10" s="371">
        <f>IF(TermsAgreed=FALSE,0,'Input - Finance'!H19)</f>
        <v>0</v>
      </c>
      <c r="K10" s="370"/>
      <c r="L10" s="368"/>
      <c r="M10" s="367"/>
      <c r="N10" s="349"/>
      <c r="O10" s="371">
        <f>IF(TermsAgreed=FALSE,0,'Input - Finance'!I19)</f>
        <v>0</v>
      </c>
      <c r="P10" s="370"/>
      <c r="Q10" s="368"/>
      <c r="R10" s="367"/>
      <c r="S10" s="349"/>
      <c r="T10" s="369"/>
      <c r="U10" s="368"/>
      <c r="V10" s="368"/>
      <c r="W10" s="367"/>
    </row>
    <row r="11" spans="2:66" ht="6" customHeight="1" x14ac:dyDescent="0.2">
      <c r="B11"/>
      <c r="C11" s="347"/>
      <c r="D11" s="347"/>
      <c r="E11" s="347"/>
      <c r="F11" s="347"/>
      <c r="G11" s="347"/>
      <c r="H11" s="347"/>
      <c r="I11" s="347"/>
      <c r="J11" s="347"/>
      <c r="K11" s="347"/>
      <c r="L11" s="347"/>
      <c r="M11" s="347"/>
      <c r="N11" s="347"/>
      <c r="O11" s="347"/>
      <c r="P11" s="347"/>
      <c r="Q11" s="347"/>
      <c r="R11" s="347"/>
      <c r="S11" s="347"/>
      <c r="T11" s="347"/>
      <c r="U11" s="347"/>
      <c r="V11" s="347"/>
      <c r="W11" s="347"/>
    </row>
    <row r="12" spans="2:66" ht="25.5" x14ac:dyDescent="0.2">
      <c r="B12" s="571"/>
      <c r="C12" s="366" t="s">
        <v>0</v>
      </c>
      <c r="D12" s="347"/>
      <c r="E12" s="363" t="s">
        <v>196</v>
      </c>
      <c r="F12" s="363" t="s">
        <v>135</v>
      </c>
      <c r="G12" s="363" t="s">
        <v>195</v>
      </c>
      <c r="H12" s="363" t="s">
        <v>194</v>
      </c>
      <c r="I12" s="365"/>
      <c r="J12" s="363" t="s">
        <v>196</v>
      </c>
      <c r="K12" s="363" t="s">
        <v>135</v>
      </c>
      <c r="L12" s="363" t="s">
        <v>195</v>
      </c>
      <c r="M12" s="363" t="s">
        <v>194</v>
      </c>
      <c r="N12" s="365"/>
      <c r="O12" s="363" t="s">
        <v>196</v>
      </c>
      <c r="P12" s="363" t="s">
        <v>135</v>
      </c>
      <c r="Q12" s="363" t="s">
        <v>195</v>
      </c>
      <c r="R12" s="363" t="s">
        <v>194</v>
      </c>
      <c r="S12" s="364"/>
      <c r="T12" s="363" t="s">
        <v>196</v>
      </c>
      <c r="U12" s="363" t="s">
        <v>135</v>
      </c>
      <c r="V12" s="363" t="s">
        <v>195</v>
      </c>
      <c r="W12" s="363" t="s">
        <v>194</v>
      </c>
    </row>
    <row r="13" spans="2:66" ht="18" customHeight="1" x14ac:dyDescent="0.2">
      <c r="C13" s="362">
        <v>1</v>
      </c>
      <c r="D13" s="347"/>
      <c r="E13" s="361">
        <f>IF(E$7-E$8=0,0,MIN(E10,IF($C13&gt;E$8,ROUND(((E$10/(E$7-E$8))*($C13-E$8)),0),0)))</f>
        <v>0</v>
      </c>
      <c r="F13" s="360">
        <f>ROUND(E10*E$9/12,0)</f>
        <v>0</v>
      </c>
      <c r="G13" s="360">
        <f>SUM(E13:F13)</f>
        <v>0</v>
      </c>
      <c r="H13" s="359">
        <f>E10-E13</f>
        <v>0</v>
      </c>
      <c r="I13" s="349"/>
      <c r="J13" s="361">
        <f>IF(J$7-J$8=0,0,MIN(J10,IF($C13&gt;J$8,ROUND(((J$10/(J$7-J$8))*($C13-J$8)),0),0)))</f>
        <v>0</v>
      </c>
      <c r="K13" s="360">
        <f>ROUND(J10*J$9/12,0)</f>
        <v>0</v>
      </c>
      <c r="L13" s="360">
        <f>SUM(J13:K13)</f>
        <v>0</v>
      </c>
      <c r="M13" s="359">
        <f>J10-J13</f>
        <v>0</v>
      </c>
      <c r="N13" s="349"/>
      <c r="O13" s="361">
        <f>IF(O$7-O$8=0,0,MIN(O10,IF($C13&gt;O$8,ROUND(((O$10/(O$7-O$8))*($C13-O$8)),0),0)))</f>
        <v>0</v>
      </c>
      <c r="P13" s="360">
        <f>ROUND(O10*O$9/12,0)</f>
        <v>0</v>
      </c>
      <c r="Q13" s="360">
        <f>SUM(O13:P13)</f>
        <v>0</v>
      </c>
      <c r="R13" s="359">
        <f>O10-O13</f>
        <v>0</v>
      </c>
      <c r="S13" s="349"/>
      <c r="T13" s="361">
        <f t="shared" ref="T13:T48" si="0">E13+J13+O13</f>
        <v>0</v>
      </c>
      <c r="U13" s="360">
        <f t="shared" ref="U13:U48" si="1">F13+K13+P13</f>
        <v>0</v>
      </c>
      <c r="V13" s="360">
        <f t="shared" ref="V13:V48" si="2">G13+L13+Q13</f>
        <v>0</v>
      </c>
      <c r="W13" s="359">
        <f t="shared" ref="W13:W48" si="3">H13+M13+R13</f>
        <v>0</v>
      </c>
      <c r="AA13">
        <v>1</v>
      </c>
      <c r="AB13">
        <v>2</v>
      </c>
      <c r="AC13">
        <f>+AB13+1</f>
        <v>3</v>
      </c>
      <c r="AD13">
        <f t="shared" ref="AD13:BN13" si="4">+AC13+1</f>
        <v>4</v>
      </c>
      <c r="AE13">
        <f t="shared" si="4"/>
        <v>5</v>
      </c>
      <c r="AF13">
        <f t="shared" si="4"/>
        <v>6</v>
      </c>
      <c r="AG13">
        <f t="shared" si="4"/>
        <v>7</v>
      </c>
      <c r="AH13">
        <f t="shared" si="4"/>
        <v>8</v>
      </c>
      <c r="AI13">
        <f t="shared" si="4"/>
        <v>9</v>
      </c>
      <c r="AJ13">
        <f t="shared" si="4"/>
        <v>10</v>
      </c>
      <c r="AK13">
        <f t="shared" si="4"/>
        <v>11</v>
      </c>
      <c r="AL13">
        <f t="shared" si="4"/>
        <v>12</v>
      </c>
      <c r="AO13">
        <f>+AL13+1</f>
        <v>13</v>
      </c>
      <c r="AP13">
        <f t="shared" si="4"/>
        <v>14</v>
      </c>
      <c r="AQ13">
        <f t="shared" si="4"/>
        <v>15</v>
      </c>
      <c r="AR13">
        <f t="shared" si="4"/>
        <v>16</v>
      </c>
      <c r="AS13">
        <f t="shared" si="4"/>
        <v>17</v>
      </c>
      <c r="AT13">
        <f t="shared" si="4"/>
        <v>18</v>
      </c>
      <c r="AU13">
        <f t="shared" si="4"/>
        <v>19</v>
      </c>
      <c r="AV13">
        <f t="shared" si="4"/>
        <v>20</v>
      </c>
      <c r="AW13">
        <f t="shared" si="4"/>
        <v>21</v>
      </c>
      <c r="AX13">
        <f t="shared" si="4"/>
        <v>22</v>
      </c>
      <c r="AY13">
        <f t="shared" si="4"/>
        <v>23</v>
      </c>
      <c r="AZ13">
        <f t="shared" si="4"/>
        <v>24</v>
      </c>
      <c r="BC13">
        <f>+AZ13+1</f>
        <v>25</v>
      </c>
      <c r="BD13">
        <f t="shared" si="4"/>
        <v>26</v>
      </c>
      <c r="BE13">
        <f t="shared" si="4"/>
        <v>27</v>
      </c>
      <c r="BF13">
        <f t="shared" si="4"/>
        <v>28</v>
      </c>
      <c r="BG13">
        <f t="shared" si="4"/>
        <v>29</v>
      </c>
      <c r="BH13">
        <f t="shared" si="4"/>
        <v>30</v>
      </c>
      <c r="BI13">
        <f t="shared" si="4"/>
        <v>31</v>
      </c>
      <c r="BJ13">
        <f t="shared" si="4"/>
        <v>32</v>
      </c>
      <c r="BK13">
        <f t="shared" si="4"/>
        <v>33</v>
      </c>
      <c r="BL13">
        <f t="shared" si="4"/>
        <v>34</v>
      </c>
      <c r="BM13">
        <f t="shared" si="4"/>
        <v>35</v>
      </c>
      <c r="BN13">
        <f t="shared" si="4"/>
        <v>36</v>
      </c>
    </row>
    <row r="14" spans="2:66" ht="12" customHeight="1" x14ac:dyDescent="0.2">
      <c r="C14" s="362">
        <v>2</v>
      </c>
      <c r="D14" s="347"/>
      <c r="E14" s="361">
        <f>IF(E$7-E$8=0,0,MIN(H13,IF($C14&gt;E$8,ROUND(((E$10/(E$7-E$8))*($C14-E$8))-SUM(E$13:E13),0),0)))</f>
        <v>0</v>
      </c>
      <c r="F14" s="360">
        <f t="shared" ref="F14:F48" si="5">ROUND(H13*E$9/12,0)</f>
        <v>0</v>
      </c>
      <c r="G14" s="360">
        <f t="shared" ref="G14:G48" si="6">SUM(E14:F14)</f>
        <v>0</v>
      </c>
      <c r="H14" s="359">
        <f t="shared" ref="H14:H48" si="7">H13-E14</f>
        <v>0</v>
      </c>
      <c r="I14" s="349"/>
      <c r="J14" s="361">
        <f>IF(J$7-J$8=0,0,MIN(M13,IF($C14&gt;J$8,ROUND(((J$10/(J$7-J$8))*($C14-J$8))-SUM(J$13:J13),0),0)))</f>
        <v>0</v>
      </c>
      <c r="K14" s="360">
        <f t="shared" ref="K14:K48" si="8">ROUND(M13*J$9/12,0)</f>
        <v>0</v>
      </c>
      <c r="L14" s="360">
        <f t="shared" ref="L14:L48" si="9">SUM(J14:K14)</f>
        <v>0</v>
      </c>
      <c r="M14" s="359">
        <f t="shared" ref="M14:M48" si="10">M13-J14</f>
        <v>0</v>
      </c>
      <c r="N14" s="349"/>
      <c r="O14" s="361">
        <f>IF(O$7-O$8=0,0,MIN(R13,IF($C14&gt;O$8,ROUND(((O$10/(O$7-O$8))*($C14-O$8))-SUM(O$13:O13),0),0)))</f>
        <v>0</v>
      </c>
      <c r="P14" s="360">
        <f t="shared" ref="P14:P48" si="11">ROUND(R13*O$9/12,0)</f>
        <v>0</v>
      </c>
      <c r="Q14" s="360">
        <f t="shared" ref="Q14:Q48" si="12">SUM(O14:P14)</f>
        <v>0</v>
      </c>
      <c r="R14" s="359">
        <f t="shared" ref="R14:R48" si="13">R13-O14</f>
        <v>0</v>
      </c>
      <c r="S14" s="349"/>
      <c r="T14" s="361">
        <f t="shared" si="0"/>
        <v>0</v>
      </c>
      <c r="U14" s="360">
        <f t="shared" si="1"/>
        <v>0</v>
      </c>
      <c r="V14" s="360">
        <f t="shared" si="2"/>
        <v>0</v>
      </c>
      <c r="W14" s="359">
        <f t="shared" si="3"/>
        <v>0</v>
      </c>
      <c r="AA14">
        <f>$T$13</f>
        <v>0</v>
      </c>
      <c r="AB14">
        <f>$T$14</f>
        <v>0</v>
      </c>
      <c r="AC14">
        <f>$T$15</f>
        <v>0</v>
      </c>
      <c r="AD14">
        <f>$T$16</f>
        <v>0</v>
      </c>
      <c r="AE14">
        <f>$T$17</f>
        <v>0</v>
      </c>
      <c r="AF14">
        <f>$T$18</f>
        <v>0</v>
      </c>
      <c r="AG14">
        <f>$T$19</f>
        <v>0</v>
      </c>
      <c r="AH14">
        <f>$T$20</f>
        <v>0</v>
      </c>
      <c r="AI14">
        <f>$T$21</f>
        <v>0</v>
      </c>
      <c r="AJ14">
        <f>$T$22</f>
        <v>0</v>
      </c>
      <c r="AK14">
        <f>$T$23</f>
        <v>0</v>
      </c>
      <c r="AL14">
        <f>$T$24</f>
        <v>0</v>
      </c>
      <c r="AO14">
        <f>$T$25</f>
        <v>0</v>
      </c>
      <c r="AP14">
        <f>$T$26</f>
        <v>0</v>
      </c>
      <c r="AQ14">
        <f>$T$27</f>
        <v>0</v>
      </c>
      <c r="AR14">
        <f>$T$28</f>
        <v>0</v>
      </c>
      <c r="AS14">
        <f>$T$29</f>
        <v>0</v>
      </c>
      <c r="AT14">
        <f>$T$30</f>
        <v>0</v>
      </c>
      <c r="AU14">
        <f>$T$31</f>
        <v>0</v>
      </c>
      <c r="AV14">
        <f>$T$32</f>
        <v>0</v>
      </c>
      <c r="AW14">
        <f>$T$33</f>
        <v>0</v>
      </c>
      <c r="AX14">
        <f>$T$34</f>
        <v>0</v>
      </c>
      <c r="AY14">
        <f>$T$35</f>
        <v>0</v>
      </c>
      <c r="AZ14">
        <f>$T$36</f>
        <v>0</v>
      </c>
      <c r="BC14">
        <f>$T$37</f>
        <v>0</v>
      </c>
      <c r="BD14">
        <f>$T$38</f>
        <v>0</v>
      </c>
      <c r="BE14">
        <f>$T$39</f>
        <v>0</v>
      </c>
      <c r="BF14">
        <f>$T$40</f>
        <v>0</v>
      </c>
      <c r="BG14">
        <f>$T$41</f>
        <v>0</v>
      </c>
      <c r="BH14">
        <f>$T$42</f>
        <v>0</v>
      </c>
      <c r="BI14">
        <f>$T$43</f>
        <v>0</v>
      </c>
      <c r="BJ14">
        <f>$T$44</f>
        <v>0</v>
      </c>
      <c r="BK14">
        <f>$T$45</f>
        <v>0</v>
      </c>
      <c r="BL14">
        <f>$T$46</f>
        <v>0</v>
      </c>
      <c r="BM14">
        <f>$T$47</f>
        <v>0</v>
      </c>
      <c r="BN14">
        <f>$T$48</f>
        <v>0</v>
      </c>
    </row>
    <row r="15" spans="2:66" ht="12" customHeight="1" x14ac:dyDescent="0.2">
      <c r="C15" s="362">
        <v>3</v>
      </c>
      <c r="D15" s="347"/>
      <c r="E15" s="361">
        <f>IF(E$7-E$8=0,0,MIN(H14,IF($C15&gt;E$8,ROUND(((E$10/(E$7-E$8))*($C15-E$8))-SUM(E$13:E14),0),0)))</f>
        <v>0</v>
      </c>
      <c r="F15" s="360">
        <f t="shared" si="5"/>
        <v>0</v>
      </c>
      <c r="G15" s="360">
        <f t="shared" si="6"/>
        <v>0</v>
      </c>
      <c r="H15" s="359">
        <f t="shared" si="7"/>
        <v>0</v>
      </c>
      <c r="I15" s="349"/>
      <c r="J15" s="361">
        <f>IF(J$7-J$8=0,0,MIN(M14,IF($C15&gt;J$8,ROUND(((J$10/(J$7-J$8))*($C15-J$8))-SUM(J$13:J14),0),0)))</f>
        <v>0</v>
      </c>
      <c r="K15" s="360">
        <f t="shared" si="8"/>
        <v>0</v>
      </c>
      <c r="L15" s="360">
        <f t="shared" si="9"/>
        <v>0</v>
      </c>
      <c r="M15" s="359">
        <f t="shared" si="10"/>
        <v>0</v>
      </c>
      <c r="N15" s="349"/>
      <c r="O15" s="361">
        <f>IF(O$7-O$8=0,0,MIN(R14,IF($C15&gt;O$8,ROUND(((O$10/(O$7-O$8))*($C15-O$8))-SUM(O$13:O14),0),0)))</f>
        <v>0</v>
      </c>
      <c r="P15" s="360">
        <f t="shared" si="11"/>
        <v>0</v>
      </c>
      <c r="Q15" s="360">
        <f t="shared" si="12"/>
        <v>0</v>
      </c>
      <c r="R15" s="359">
        <f t="shared" si="13"/>
        <v>0</v>
      </c>
      <c r="S15" s="349"/>
      <c r="T15" s="361">
        <f t="shared" si="0"/>
        <v>0</v>
      </c>
      <c r="U15" s="360">
        <f t="shared" si="1"/>
        <v>0</v>
      </c>
      <c r="V15" s="360">
        <f t="shared" si="2"/>
        <v>0</v>
      </c>
      <c r="W15" s="359">
        <f t="shared" si="3"/>
        <v>0</v>
      </c>
      <c r="AA15">
        <f>$U$13</f>
        <v>0</v>
      </c>
      <c r="AB15">
        <f>$U$14</f>
        <v>0</v>
      </c>
      <c r="AC15">
        <f>$U$15</f>
        <v>0</v>
      </c>
      <c r="AD15">
        <f>$U$16</f>
        <v>0</v>
      </c>
      <c r="AE15">
        <f>$U$17</f>
        <v>0</v>
      </c>
      <c r="AF15">
        <f>$U$18</f>
        <v>0</v>
      </c>
      <c r="AG15">
        <f>$U$19</f>
        <v>0</v>
      </c>
      <c r="AH15">
        <f>$U$20</f>
        <v>0</v>
      </c>
      <c r="AI15">
        <f>$U$21</f>
        <v>0</v>
      </c>
      <c r="AJ15">
        <f>$U$22</f>
        <v>0</v>
      </c>
      <c r="AK15">
        <f>$U$23</f>
        <v>0</v>
      </c>
      <c r="AL15">
        <f>$U$24</f>
        <v>0</v>
      </c>
      <c r="AO15">
        <f>$U$25</f>
        <v>0</v>
      </c>
      <c r="AP15">
        <f>$U$26</f>
        <v>0</v>
      </c>
      <c r="AQ15">
        <f>$U$27</f>
        <v>0</v>
      </c>
      <c r="AR15">
        <f>$U$28</f>
        <v>0</v>
      </c>
      <c r="AS15">
        <f>$U$29</f>
        <v>0</v>
      </c>
      <c r="AT15">
        <f>$U$30</f>
        <v>0</v>
      </c>
      <c r="AU15">
        <f>$U$31</f>
        <v>0</v>
      </c>
      <c r="AV15">
        <f>$U$32</f>
        <v>0</v>
      </c>
      <c r="AW15">
        <f>$U$33</f>
        <v>0</v>
      </c>
      <c r="AX15">
        <f>$U$34</f>
        <v>0</v>
      </c>
      <c r="AY15">
        <f>$U$35</f>
        <v>0</v>
      </c>
      <c r="AZ15">
        <f>$U$36</f>
        <v>0</v>
      </c>
      <c r="BC15">
        <f>$U$37</f>
        <v>0</v>
      </c>
      <c r="BD15">
        <f>$U$38</f>
        <v>0</v>
      </c>
      <c r="BE15">
        <f>$U$39</f>
        <v>0</v>
      </c>
      <c r="BF15">
        <f>$U$40</f>
        <v>0</v>
      </c>
      <c r="BG15">
        <f>$U$41</f>
        <v>0</v>
      </c>
      <c r="BH15">
        <f>$U$42</f>
        <v>0</v>
      </c>
      <c r="BI15">
        <f>$U$43</f>
        <v>0</v>
      </c>
      <c r="BJ15">
        <f>$U$44</f>
        <v>0</v>
      </c>
      <c r="BK15">
        <f>$U$45</f>
        <v>0</v>
      </c>
      <c r="BL15">
        <f>$U$46</f>
        <v>0</v>
      </c>
      <c r="BM15">
        <f>$U$47</f>
        <v>0</v>
      </c>
      <c r="BN15">
        <f>$U$48</f>
        <v>0</v>
      </c>
    </row>
    <row r="16" spans="2:66" ht="12" customHeight="1" x14ac:dyDescent="0.2">
      <c r="C16" s="362">
        <v>4</v>
      </c>
      <c r="D16" s="347"/>
      <c r="E16" s="361">
        <f>IF(E$7-E$8=0,0,MIN(H15,IF($C16&gt;E$8,ROUND(((E$10/(E$7-E$8))*($C16-E$8))-SUM(E$13:E15),0),0)))</f>
        <v>0</v>
      </c>
      <c r="F16" s="360">
        <f t="shared" si="5"/>
        <v>0</v>
      </c>
      <c r="G16" s="360">
        <f t="shared" si="6"/>
        <v>0</v>
      </c>
      <c r="H16" s="359">
        <f t="shared" si="7"/>
        <v>0</v>
      </c>
      <c r="I16" s="349"/>
      <c r="J16" s="361">
        <f>IF(J$7-J$8=0,0,MIN(M15,IF($C16&gt;J$8,ROUND(((J$10/(J$7-J$8))*($C16-J$8))-SUM(J$13:J15),0),0)))</f>
        <v>0</v>
      </c>
      <c r="K16" s="360">
        <f t="shared" si="8"/>
        <v>0</v>
      </c>
      <c r="L16" s="360">
        <f t="shared" si="9"/>
        <v>0</v>
      </c>
      <c r="M16" s="359">
        <f t="shared" si="10"/>
        <v>0</v>
      </c>
      <c r="N16" s="349"/>
      <c r="O16" s="361">
        <f>IF(O$7-O$8=0,0,MIN(R15,IF($C16&gt;O$8,ROUND(((O$10/(O$7-O$8))*($C16-O$8))-SUM(O$13:O15),0),0)))</f>
        <v>0</v>
      </c>
      <c r="P16" s="360">
        <f t="shared" si="11"/>
        <v>0</v>
      </c>
      <c r="Q16" s="360">
        <f t="shared" si="12"/>
        <v>0</v>
      </c>
      <c r="R16" s="359">
        <f t="shared" si="13"/>
        <v>0</v>
      </c>
      <c r="S16" s="349"/>
      <c r="T16" s="361">
        <f t="shared" si="0"/>
        <v>0</v>
      </c>
      <c r="U16" s="360">
        <f t="shared" si="1"/>
        <v>0</v>
      </c>
      <c r="V16" s="360">
        <f t="shared" si="2"/>
        <v>0</v>
      </c>
      <c r="W16" s="359">
        <f t="shared" si="3"/>
        <v>0</v>
      </c>
    </row>
    <row r="17" spans="3:23" ht="12" customHeight="1" x14ac:dyDescent="0.2">
      <c r="C17" s="362">
        <v>5</v>
      </c>
      <c r="D17" s="347"/>
      <c r="E17" s="361">
        <f>IF(E$7-E$8=0,0,MIN(H16,IF($C17&gt;E$8,ROUND(((E$10/(E$7-E$8))*($C17-E$8))-SUM(E$13:E16),0),0)))</f>
        <v>0</v>
      </c>
      <c r="F17" s="360">
        <f t="shared" si="5"/>
        <v>0</v>
      </c>
      <c r="G17" s="360">
        <f t="shared" si="6"/>
        <v>0</v>
      </c>
      <c r="H17" s="359">
        <f t="shared" si="7"/>
        <v>0</v>
      </c>
      <c r="I17" s="349"/>
      <c r="J17" s="361">
        <f>IF(J$7-J$8=0,0,MIN(M16,IF($C17&gt;J$8,ROUND(((J$10/(J$7-J$8))*($C17-J$8))-SUM(J$13:J16),0),0)))</f>
        <v>0</v>
      </c>
      <c r="K17" s="360">
        <f t="shared" si="8"/>
        <v>0</v>
      </c>
      <c r="L17" s="360">
        <f t="shared" si="9"/>
        <v>0</v>
      </c>
      <c r="M17" s="359">
        <f t="shared" si="10"/>
        <v>0</v>
      </c>
      <c r="N17" s="349"/>
      <c r="O17" s="361">
        <f>IF(O$7-O$8=0,0,MIN(R16,IF($C17&gt;O$8,ROUND(((O$10/(O$7-O$8))*($C17-O$8))-SUM(O$13:O16),0),0)))</f>
        <v>0</v>
      </c>
      <c r="P17" s="360">
        <f t="shared" si="11"/>
        <v>0</v>
      </c>
      <c r="Q17" s="360">
        <f t="shared" si="12"/>
        <v>0</v>
      </c>
      <c r="R17" s="359">
        <f t="shared" si="13"/>
        <v>0</v>
      </c>
      <c r="S17" s="349"/>
      <c r="T17" s="361">
        <f t="shared" si="0"/>
        <v>0</v>
      </c>
      <c r="U17" s="360">
        <f t="shared" si="1"/>
        <v>0</v>
      </c>
      <c r="V17" s="360">
        <f t="shared" si="2"/>
        <v>0</v>
      </c>
      <c r="W17" s="359">
        <f t="shared" si="3"/>
        <v>0</v>
      </c>
    </row>
    <row r="18" spans="3:23" ht="12" customHeight="1" x14ac:dyDescent="0.2">
      <c r="C18" s="362">
        <v>6</v>
      </c>
      <c r="D18" s="347"/>
      <c r="E18" s="361">
        <f>IF(E$7-E$8=0,0,MIN(H17,IF($C18&gt;E$8,ROUND(((E$10/(E$7-E$8))*($C18-E$8))-SUM(E$13:E17),0),0)))</f>
        <v>0</v>
      </c>
      <c r="F18" s="360">
        <f t="shared" si="5"/>
        <v>0</v>
      </c>
      <c r="G18" s="360">
        <f t="shared" si="6"/>
        <v>0</v>
      </c>
      <c r="H18" s="359">
        <f t="shared" si="7"/>
        <v>0</v>
      </c>
      <c r="I18" s="349"/>
      <c r="J18" s="361">
        <f>IF(J$7-J$8=0,0,MIN(M17,IF($C18&gt;J$8,ROUND(((J$10/(J$7-J$8))*($C18-J$8))-SUM(J$13:J17),0),0)))</f>
        <v>0</v>
      </c>
      <c r="K18" s="360">
        <f t="shared" si="8"/>
        <v>0</v>
      </c>
      <c r="L18" s="360">
        <f t="shared" si="9"/>
        <v>0</v>
      </c>
      <c r="M18" s="359">
        <f t="shared" si="10"/>
        <v>0</v>
      </c>
      <c r="N18" s="349"/>
      <c r="O18" s="361">
        <f>IF(O$7-O$8=0,0,MIN(R17,IF($C18&gt;O$8,ROUND(((O$10/(O$7-O$8))*($C18-O$8))-SUM(O$13:O17),0),0)))</f>
        <v>0</v>
      </c>
      <c r="P18" s="360">
        <f t="shared" si="11"/>
        <v>0</v>
      </c>
      <c r="Q18" s="360">
        <f t="shared" si="12"/>
        <v>0</v>
      </c>
      <c r="R18" s="359">
        <f t="shared" si="13"/>
        <v>0</v>
      </c>
      <c r="S18" s="349"/>
      <c r="T18" s="361">
        <f t="shared" si="0"/>
        <v>0</v>
      </c>
      <c r="U18" s="360">
        <f t="shared" si="1"/>
        <v>0</v>
      </c>
      <c r="V18" s="360">
        <f t="shared" si="2"/>
        <v>0</v>
      </c>
      <c r="W18" s="359">
        <f t="shared" si="3"/>
        <v>0</v>
      </c>
    </row>
    <row r="19" spans="3:23" ht="12" customHeight="1" x14ac:dyDescent="0.2">
      <c r="C19" s="362">
        <v>7</v>
      </c>
      <c r="D19" s="347"/>
      <c r="E19" s="361">
        <f>IF(E$7-E$8=0,0,MIN(H18,IF($C19&gt;E$8,ROUND(((E$10/(E$7-E$8))*($C19-E$8))-SUM(E$13:E18),0),0)))</f>
        <v>0</v>
      </c>
      <c r="F19" s="360">
        <f t="shared" si="5"/>
        <v>0</v>
      </c>
      <c r="G19" s="360">
        <f t="shared" si="6"/>
        <v>0</v>
      </c>
      <c r="H19" s="359">
        <f t="shared" si="7"/>
        <v>0</v>
      </c>
      <c r="I19" s="349"/>
      <c r="J19" s="361">
        <f>IF(J$7-J$8=0,0,MIN(M18,IF($C19&gt;J$8,ROUND(((J$10/(J$7-J$8))*($C19-J$8))-SUM(J$13:J18),0),0)))</f>
        <v>0</v>
      </c>
      <c r="K19" s="360">
        <f t="shared" si="8"/>
        <v>0</v>
      </c>
      <c r="L19" s="360">
        <f t="shared" si="9"/>
        <v>0</v>
      </c>
      <c r="M19" s="359">
        <f t="shared" si="10"/>
        <v>0</v>
      </c>
      <c r="N19" s="349"/>
      <c r="O19" s="361">
        <f>IF(O$7-O$8=0,0,MIN(R18,IF($C19&gt;O$8,ROUND(((O$10/(O$7-O$8))*($C19-O$8))-SUM(O$13:O18),0),0)))</f>
        <v>0</v>
      </c>
      <c r="P19" s="360">
        <f t="shared" si="11"/>
        <v>0</v>
      </c>
      <c r="Q19" s="360">
        <f t="shared" si="12"/>
        <v>0</v>
      </c>
      <c r="R19" s="359">
        <f t="shared" si="13"/>
        <v>0</v>
      </c>
      <c r="S19" s="349"/>
      <c r="T19" s="361">
        <f t="shared" si="0"/>
        <v>0</v>
      </c>
      <c r="U19" s="360">
        <f t="shared" si="1"/>
        <v>0</v>
      </c>
      <c r="V19" s="360">
        <f t="shared" si="2"/>
        <v>0</v>
      </c>
      <c r="W19" s="359">
        <f t="shared" si="3"/>
        <v>0</v>
      </c>
    </row>
    <row r="20" spans="3:23" ht="12" customHeight="1" x14ac:dyDescent="0.2">
      <c r="C20" s="362">
        <v>8</v>
      </c>
      <c r="D20" s="347"/>
      <c r="E20" s="361">
        <f>IF(E$7-E$8=0,0,MIN(H19,IF($C20&gt;E$8,ROUND(((E$10/(E$7-E$8))*($C20-E$8))-SUM(E$13:E19),0),0)))</f>
        <v>0</v>
      </c>
      <c r="F20" s="360">
        <f t="shared" si="5"/>
        <v>0</v>
      </c>
      <c r="G20" s="360">
        <f t="shared" si="6"/>
        <v>0</v>
      </c>
      <c r="H20" s="359">
        <f t="shared" si="7"/>
        <v>0</v>
      </c>
      <c r="I20" s="349"/>
      <c r="J20" s="361">
        <f>IF(J$7-J$8=0,0,MIN(M19,IF($C20&gt;J$8,ROUND(((J$10/(J$7-J$8))*($C20-J$8))-SUM(J$13:J19),0),0)))</f>
        <v>0</v>
      </c>
      <c r="K20" s="360">
        <f t="shared" si="8"/>
        <v>0</v>
      </c>
      <c r="L20" s="360">
        <f t="shared" si="9"/>
        <v>0</v>
      </c>
      <c r="M20" s="359">
        <f t="shared" si="10"/>
        <v>0</v>
      </c>
      <c r="N20" s="349"/>
      <c r="O20" s="361">
        <f>IF(O$7-O$8=0,0,MIN(R19,IF($C20&gt;O$8,ROUND(((O$10/(O$7-O$8))*($C20-O$8))-SUM(O$13:O19),0),0)))</f>
        <v>0</v>
      </c>
      <c r="P20" s="360">
        <f t="shared" si="11"/>
        <v>0</v>
      </c>
      <c r="Q20" s="360">
        <f t="shared" si="12"/>
        <v>0</v>
      </c>
      <c r="R20" s="359">
        <f t="shared" si="13"/>
        <v>0</v>
      </c>
      <c r="S20" s="349"/>
      <c r="T20" s="361">
        <f t="shared" si="0"/>
        <v>0</v>
      </c>
      <c r="U20" s="360">
        <f t="shared" si="1"/>
        <v>0</v>
      </c>
      <c r="V20" s="360">
        <f t="shared" si="2"/>
        <v>0</v>
      </c>
      <c r="W20" s="359">
        <f t="shared" si="3"/>
        <v>0</v>
      </c>
    </row>
    <row r="21" spans="3:23" ht="12" customHeight="1" x14ac:dyDescent="0.2">
      <c r="C21" s="362">
        <v>9</v>
      </c>
      <c r="D21" s="347"/>
      <c r="E21" s="361">
        <f>IF(E$7-E$8=0,0,MIN(H20,IF($C21&gt;E$8,ROUND(((E$10/(E$7-E$8))*($C21-E$8))-SUM(E$13:E20),0),0)))</f>
        <v>0</v>
      </c>
      <c r="F21" s="360">
        <f t="shared" si="5"/>
        <v>0</v>
      </c>
      <c r="G21" s="360">
        <f t="shared" si="6"/>
        <v>0</v>
      </c>
      <c r="H21" s="359">
        <f t="shared" si="7"/>
        <v>0</v>
      </c>
      <c r="I21" s="349"/>
      <c r="J21" s="361">
        <f>IF(J$7-J$8=0,0,MIN(M20,IF($C21&gt;J$8,ROUND(((J$10/(J$7-J$8))*($C21-J$8))-SUM(J$13:J20),0),0)))</f>
        <v>0</v>
      </c>
      <c r="K21" s="360">
        <f t="shared" si="8"/>
        <v>0</v>
      </c>
      <c r="L21" s="360">
        <f t="shared" si="9"/>
        <v>0</v>
      </c>
      <c r="M21" s="359">
        <f t="shared" si="10"/>
        <v>0</v>
      </c>
      <c r="N21" s="349"/>
      <c r="O21" s="361">
        <f>IF(O$7-O$8=0,0,MIN(R20,IF($C21&gt;O$8,ROUND(((O$10/(O$7-O$8))*($C21-O$8))-SUM(O$13:O20),0),0)))</f>
        <v>0</v>
      </c>
      <c r="P21" s="360">
        <f t="shared" si="11"/>
        <v>0</v>
      </c>
      <c r="Q21" s="360">
        <f t="shared" si="12"/>
        <v>0</v>
      </c>
      <c r="R21" s="359">
        <f t="shared" si="13"/>
        <v>0</v>
      </c>
      <c r="S21" s="349"/>
      <c r="T21" s="361">
        <f t="shared" si="0"/>
        <v>0</v>
      </c>
      <c r="U21" s="360">
        <f t="shared" si="1"/>
        <v>0</v>
      </c>
      <c r="V21" s="360">
        <f t="shared" si="2"/>
        <v>0</v>
      </c>
      <c r="W21" s="359">
        <f t="shared" si="3"/>
        <v>0</v>
      </c>
    </row>
    <row r="22" spans="3:23" ht="12" customHeight="1" x14ac:dyDescent="0.2">
      <c r="C22" s="362">
        <v>10</v>
      </c>
      <c r="D22" s="347"/>
      <c r="E22" s="361">
        <f>IF(E$7-E$8=0,0,MIN(H21,IF($C22&gt;E$8,ROUND(((E$10/(E$7-E$8))*($C22-E$8))-SUM(E$13:E21),0),0)))</f>
        <v>0</v>
      </c>
      <c r="F22" s="360">
        <f t="shared" si="5"/>
        <v>0</v>
      </c>
      <c r="G22" s="360">
        <f t="shared" si="6"/>
        <v>0</v>
      </c>
      <c r="H22" s="359">
        <f t="shared" si="7"/>
        <v>0</v>
      </c>
      <c r="I22" s="349"/>
      <c r="J22" s="361">
        <f>IF(J$7-J$8=0,0,MIN(M21,IF($C22&gt;J$8,ROUND(((J$10/(J$7-J$8))*($C22-J$8))-SUM(J$13:J21),0),0)))</f>
        <v>0</v>
      </c>
      <c r="K22" s="360">
        <f t="shared" si="8"/>
        <v>0</v>
      </c>
      <c r="L22" s="360">
        <f t="shared" si="9"/>
        <v>0</v>
      </c>
      <c r="M22" s="359">
        <f t="shared" si="10"/>
        <v>0</v>
      </c>
      <c r="N22" s="349"/>
      <c r="O22" s="361">
        <f>IF(O$7-O$8=0,0,MIN(R21,IF($C22&gt;O$8,ROUND(((O$10/(O$7-O$8))*($C22-O$8))-SUM(O$13:O21),0),0)))</f>
        <v>0</v>
      </c>
      <c r="P22" s="360">
        <f t="shared" si="11"/>
        <v>0</v>
      </c>
      <c r="Q22" s="360">
        <f t="shared" si="12"/>
        <v>0</v>
      </c>
      <c r="R22" s="359">
        <f t="shared" si="13"/>
        <v>0</v>
      </c>
      <c r="S22" s="349"/>
      <c r="T22" s="361">
        <f t="shared" si="0"/>
        <v>0</v>
      </c>
      <c r="U22" s="360">
        <f t="shared" si="1"/>
        <v>0</v>
      </c>
      <c r="V22" s="360">
        <f t="shared" si="2"/>
        <v>0</v>
      </c>
      <c r="W22" s="359">
        <f t="shared" si="3"/>
        <v>0</v>
      </c>
    </row>
    <row r="23" spans="3:23" ht="12" customHeight="1" x14ac:dyDescent="0.2">
      <c r="C23" s="362">
        <v>11</v>
      </c>
      <c r="D23" s="347"/>
      <c r="E23" s="361">
        <f>IF(E$7-E$8=0,0,MIN(H22,IF($C23&gt;E$8,ROUND(((E$10/(E$7-E$8))*($C23-E$8))-SUM(E$13:E22),0),0)))</f>
        <v>0</v>
      </c>
      <c r="F23" s="360">
        <f t="shared" si="5"/>
        <v>0</v>
      </c>
      <c r="G23" s="360">
        <f t="shared" si="6"/>
        <v>0</v>
      </c>
      <c r="H23" s="359">
        <f t="shared" si="7"/>
        <v>0</v>
      </c>
      <c r="I23" s="349"/>
      <c r="J23" s="361">
        <f>IF(J$7-J$8=0,0,MIN(M22,IF($C23&gt;J$8,ROUND(((J$10/(J$7-J$8))*($C23-J$8))-SUM(J$13:J22),0),0)))</f>
        <v>0</v>
      </c>
      <c r="K23" s="360">
        <f t="shared" si="8"/>
        <v>0</v>
      </c>
      <c r="L23" s="360">
        <f t="shared" si="9"/>
        <v>0</v>
      </c>
      <c r="M23" s="359">
        <f t="shared" si="10"/>
        <v>0</v>
      </c>
      <c r="N23" s="349"/>
      <c r="O23" s="361">
        <f>IF(O$7-O$8=0,0,MIN(R22,IF($C23&gt;O$8,ROUND(((O$10/(O$7-O$8))*($C23-O$8))-SUM(O$13:O22),0),0)))</f>
        <v>0</v>
      </c>
      <c r="P23" s="360">
        <f t="shared" si="11"/>
        <v>0</v>
      </c>
      <c r="Q23" s="360">
        <f t="shared" si="12"/>
        <v>0</v>
      </c>
      <c r="R23" s="359">
        <f t="shared" si="13"/>
        <v>0</v>
      </c>
      <c r="S23" s="349"/>
      <c r="T23" s="361">
        <f t="shared" si="0"/>
        <v>0</v>
      </c>
      <c r="U23" s="360">
        <f t="shared" si="1"/>
        <v>0</v>
      </c>
      <c r="V23" s="360">
        <f t="shared" si="2"/>
        <v>0</v>
      </c>
      <c r="W23" s="359">
        <f t="shared" si="3"/>
        <v>0</v>
      </c>
    </row>
    <row r="24" spans="3:23" ht="12" customHeight="1" x14ac:dyDescent="0.2">
      <c r="C24" s="362">
        <v>12</v>
      </c>
      <c r="D24" s="347"/>
      <c r="E24" s="361">
        <f>IF(E$7-E$8=0,0,MIN(H23,IF($C24&gt;E$8,ROUND(((E$10/(E$7-E$8))*($C24-E$8))-SUM(E$13:E23),0),0)))</f>
        <v>0</v>
      </c>
      <c r="F24" s="360">
        <f t="shared" si="5"/>
        <v>0</v>
      </c>
      <c r="G24" s="360">
        <f t="shared" si="6"/>
        <v>0</v>
      </c>
      <c r="H24" s="359">
        <f t="shared" si="7"/>
        <v>0</v>
      </c>
      <c r="I24" s="349"/>
      <c r="J24" s="361">
        <f>IF(J$7-J$8=0,0,MIN(M23,IF($C24&gt;J$8,ROUND(((J$10/(J$7-J$8))*($C24-J$8))-SUM(J$13:J23),0),0)))</f>
        <v>0</v>
      </c>
      <c r="K24" s="360">
        <f t="shared" si="8"/>
        <v>0</v>
      </c>
      <c r="L24" s="360">
        <f t="shared" si="9"/>
        <v>0</v>
      </c>
      <c r="M24" s="359">
        <f t="shared" si="10"/>
        <v>0</v>
      </c>
      <c r="N24" s="349"/>
      <c r="O24" s="361">
        <f>IF(O$7-O$8=0,0,MIN(R23,IF($C24&gt;O$8,ROUND(((O$10/(O$7-O$8))*($C24-O$8))-SUM(O$13:O23),0),0)))</f>
        <v>0</v>
      </c>
      <c r="P24" s="360">
        <f t="shared" si="11"/>
        <v>0</v>
      </c>
      <c r="Q24" s="360">
        <f t="shared" si="12"/>
        <v>0</v>
      </c>
      <c r="R24" s="359">
        <f t="shared" si="13"/>
        <v>0</v>
      </c>
      <c r="S24" s="349"/>
      <c r="T24" s="361">
        <f t="shared" si="0"/>
        <v>0</v>
      </c>
      <c r="U24" s="360">
        <f t="shared" si="1"/>
        <v>0</v>
      </c>
      <c r="V24" s="360">
        <f t="shared" si="2"/>
        <v>0</v>
      </c>
      <c r="W24" s="359">
        <f t="shared" si="3"/>
        <v>0</v>
      </c>
    </row>
    <row r="25" spans="3:23" ht="12" customHeight="1" x14ac:dyDescent="0.2">
      <c r="C25" s="362">
        <v>13</v>
      </c>
      <c r="D25" s="347"/>
      <c r="E25" s="361">
        <f>IF(E$7-E$8=0,0,MIN(H24,IF($C25&gt;E$8,ROUND(((E$10/(E$7-E$8))*($C25-E$8))-SUM(E$13:E24),0),0)))</f>
        <v>0</v>
      </c>
      <c r="F25" s="360">
        <f t="shared" si="5"/>
        <v>0</v>
      </c>
      <c r="G25" s="360">
        <f t="shared" si="6"/>
        <v>0</v>
      </c>
      <c r="H25" s="359">
        <f t="shared" si="7"/>
        <v>0</v>
      </c>
      <c r="I25" s="349"/>
      <c r="J25" s="361">
        <f>IF(J$7-J$8=0,0,MIN(M24,IF($C25&gt;J$8,ROUND(((J$10/(J$7-J$8))*($C25-J$8))-SUM(J$13:J24),0),0)))</f>
        <v>0</v>
      </c>
      <c r="K25" s="360">
        <f t="shared" si="8"/>
        <v>0</v>
      </c>
      <c r="L25" s="360">
        <f t="shared" si="9"/>
        <v>0</v>
      </c>
      <c r="M25" s="359">
        <f t="shared" si="10"/>
        <v>0</v>
      </c>
      <c r="N25" s="349"/>
      <c r="O25" s="361">
        <f>IF(O$7-O$8=0,0,MIN(R24,IF($C25&gt;O$8,ROUND(((O$10/(O$7-O$8))*($C25-O$8))-SUM(O$13:O24),0),0)))</f>
        <v>0</v>
      </c>
      <c r="P25" s="360">
        <f t="shared" si="11"/>
        <v>0</v>
      </c>
      <c r="Q25" s="360">
        <f t="shared" si="12"/>
        <v>0</v>
      </c>
      <c r="R25" s="359">
        <f t="shared" si="13"/>
        <v>0</v>
      </c>
      <c r="S25" s="349"/>
      <c r="T25" s="361">
        <f t="shared" si="0"/>
        <v>0</v>
      </c>
      <c r="U25" s="360">
        <f t="shared" si="1"/>
        <v>0</v>
      </c>
      <c r="V25" s="360">
        <f t="shared" si="2"/>
        <v>0</v>
      </c>
      <c r="W25" s="359">
        <f t="shared" si="3"/>
        <v>0</v>
      </c>
    </row>
    <row r="26" spans="3:23" ht="12" customHeight="1" x14ac:dyDescent="0.2">
      <c r="C26" s="362">
        <v>14</v>
      </c>
      <c r="D26" s="347"/>
      <c r="E26" s="361">
        <f>IF(E$7-E$8=0,0,MIN(H25,IF($C26&gt;E$8,ROUND(((E$10/(E$7-E$8))*($C26-E$8))-SUM(E$13:E25),0),0)))</f>
        <v>0</v>
      </c>
      <c r="F26" s="360">
        <f t="shared" si="5"/>
        <v>0</v>
      </c>
      <c r="G26" s="360">
        <f t="shared" si="6"/>
        <v>0</v>
      </c>
      <c r="H26" s="359">
        <f t="shared" si="7"/>
        <v>0</v>
      </c>
      <c r="I26" s="349"/>
      <c r="J26" s="361">
        <f>IF(J$7-J$8=0,0,MIN(M25,IF($C26&gt;J$8,ROUND(((J$10/(J$7-J$8))*($C26-J$8))-SUM(J$13:J25),0),0)))</f>
        <v>0</v>
      </c>
      <c r="K26" s="360">
        <f t="shared" si="8"/>
        <v>0</v>
      </c>
      <c r="L26" s="360">
        <f t="shared" si="9"/>
        <v>0</v>
      </c>
      <c r="M26" s="359">
        <f t="shared" si="10"/>
        <v>0</v>
      </c>
      <c r="N26" s="349"/>
      <c r="O26" s="361">
        <f>IF(O$7-O$8=0,0,MIN(R25,IF($C26&gt;O$8,ROUND(((O$10/(O$7-O$8))*($C26-O$8))-SUM(O$13:O25),0),0)))</f>
        <v>0</v>
      </c>
      <c r="P26" s="360">
        <f t="shared" si="11"/>
        <v>0</v>
      </c>
      <c r="Q26" s="360">
        <f t="shared" si="12"/>
        <v>0</v>
      </c>
      <c r="R26" s="359">
        <f t="shared" si="13"/>
        <v>0</v>
      </c>
      <c r="S26" s="349"/>
      <c r="T26" s="361">
        <f t="shared" si="0"/>
        <v>0</v>
      </c>
      <c r="U26" s="360">
        <f t="shared" si="1"/>
        <v>0</v>
      </c>
      <c r="V26" s="360">
        <f t="shared" si="2"/>
        <v>0</v>
      </c>
      <c r="W26" s="359">
        <f t="shared" si="3"/>
        <v>0</v>
      </c>
    </row>
    <row r="27" spans="3:23" ht="12" customHeight="1" x14ac:dyDescent="0.2">
      <c r="C27" s="362">
        <v>15</v>
      </c>
      <c r="D27" s="347"/>
      <c r="E27" s="361">
        <f>IF(E$7-E$8=0,0,MIN(H26,IF($C27&gt;E$8,ROUND(((E$10/(E$7-E$8))*($C27-E$8))-SUM(E$13:E26),0),0)))</f>
        <v>0</v>
      </c>
      <c r="F27" s="360">
        <f t="shared" si="5"/>
        <v>0</v>
      </c>
      <c r="G27" s="360">
        <f t="shared" si="6"/>
        <v>0</v>
      </c>
      <c r="H27" s="359">
        <f t="shared" si="7"/>
        <v>0</v>
      </c>
      <c r="I27" s="349"/>
      <c r="J27" s="361">
        <f>IF(J$7-J$8=0,0,MIN(M26,IF($C27&gt;J$8,ROUND(((J$10/(J$7-J$8))*($C27-J$8))-SUM(J$13:J26),0),0)))</f>
        <v>0</v>
      </c>
      <c r="K27" s="360">
        <f t="shared" si="8"/>
        <v>0</v>
      </c>
      <c r="L27" s="360">
        <f t="shared" si="9"/>
        <v>0</v>
      </c>
      <c r="M27" s="359">
        <f t="shared" si="10"/>
        <v>0</v>
      </c>
      <c r="N27" s="349"/>
      <c r="O27" s="361">
        <f>IF(O$7-O$8=0,0,MIN(R26,IF($C27&gt;O$8,ROUND(((O$10/(O$7-O$8))*($C27-O$8))-SUM(O$13:O26),0),0)))</f>
        <v>0</v>
      </c>
      <c r="P27" s="360">
        <f t="shared" si="11"/>
        <v>0</v>
      </c>
      <c r="Q27" s="360">
        <f t="shared" si="12"/>
        <v>0</v>
      </c>
      <c r="R27" s="359">
        <f t="shared" si="13"/>
        <v>0</v>
      </c>
      <c r="S27" s="349"/>
      <c r="T27" s="361">
        <f t="shared" si="0"/>
        <v>0</v>
      </c>
      <c r="U27" s="360">
        <f t="shared" si="1"/>
        <v>0</v>
      </c>
      <c r="V27" s="360">
        <f t="shared" si="2"/>
        <v>0</v>
      </c>
      <c r="W27" s="359">
        <f t="shared" si="3"/>
        <v>0</v>
      </c>
    </row>
    <row r="28" spans="3:23" ht="12" customHeight="1" x14ac:dyDescent="0.2">
      <c r="C28" s="362">
        <v>16</v>
      </c>
      <c r="D28" s="347"/>
      <c r="E28" s="361">
        <f>IF(E$7-E$8=0,0,MIN(H27,IF($C28&gt;E$8,ROUND(((E$10/(E$7-E$8))*($C28-E$8))-SUM(E$13:E27),0),0)))</f>
        <v>0</v>
      </c>
      <c r="F28" s="360">
        <f t="shared" si="5"/>
        <v>0</v>
      </c>
      <c r="G28" s="360">
        <f t="shared" si="6"/>
        <v>0</v>
      </c>
      <c r="H28" s="359">
        <f t="shared" si="7"/>
        <v>0</v>
      </c>
      <c r="I28" s="349"/>
      <c r="J28" s="361">
        <f>IF(J$7-J$8=0,0,MIN(M27,IF($C28&gt;J$8,ROUND(((J$10/(J$7-J$8))*($C28-J$8))-SUM(J$13:J27),0),0)))</f>
        <v>0</v>
      </c>
      <c r="K28" s="360">
        <f t="shared" si="8"/>
        <v>0</v>
      </c>
      <c r="L28" s="360">
        <f t="shared" si="9"/>
        <v>0</v>
      </c>
      <c r="M28" s="359">
        <f t="shared" si="10"/>
        <v>0</v>
      </c>
      <c r="N28" s="349"/>
      <c r="O28" s="361">
        <f>IF(O$7-O$8=0,0,MIN(R27,IF($C28&gt;O$8,ROUND(((O$10/(O$7-O$8))*($C28-O$8))-SUM(O$13:O27),0),0)))</f>
        <v>0</v>
      </c>
      <c r="P28" s="360">
        <f t="shared" si="11"/>
        <v>0</v>
      </c>
      <c r="Q28" s="360">
        <f t="shared" si="12"/>
        <v>0</v>
      </c>
      <c r="R28" s="359">
        <f t="shared" si="13"/>
        <v>0</v>
      </c>
      <c r="S28" s="349"/>
      <c r="T28" s="361">
        <f t="shared" si="0"/>
        <v>0</v>
      </c>
      <c r="U28" s="360">
        <f t="shared" si="1"/>
        <v>0</v>
      </c>
      <c r="V28" s="360">
        <f t="shared" si="2"/>
        <v>0</v>
      </c>
      <c r="W28" s="359">
        <f t="shared" si="3"/>
        <v>0</v>
      </c>
    </row>
    <row r="29" spans="3:23" ht="12" customHeight="1" x14ac:dyDescent="0.2">
      <c r="C29" s="362">
        <v>17</v>
      </c>
      <c r="D29" s="347"/>
      <c r="E29" s="361">
        <f>IF(E$7-E$8=0,0,MIN(H28,IF($C29&gt;E$8,ROUND(((E$10/(E$7-E$8))*($C29-E$8))-SUM(E$13:E28),0),0)))</f>
        <v>0</v>
      </c>
      <c r="F29" s="360">
        <f t="shared" si="5"/>
        <v>0</v>
      </c>
      <c r="G29" s="360">
        <f t="shared" si="6"/>
        <v>0</v>
      </c>
      <c r="H29" s="359">
        <f t="shared" si="7"/>
        <v>0</v>
      </c>
      <c r="I29" s="349"/>
      <c r="J29" s="361">
        <f>IF(J$7-J$8=0,0,MIN(M28,IF($C29&gt;J$8,ROUND(((J$10/(J$7-J$8))*($C29-J$8))-SUM(J$13:J28),0),0)))</f>
        <v>0</v>
      </c>
      <c r="K29" s="360">
        <f t="shared" si="8"/>
        <v>0</v>
      </c>
      <c r="L29" s="360">
        <f t="shared" si="9"/>
        <v>0</v>
      </c>
      <c r="M29" s="359">
        <f t="shared" si="10"/>
        <v>0</v>
      </c>
      <c r="N29" s="349"/>
      <c r="O29" s="361">
        <f>IF(O$7-O$8=0,0,MIN(R28,IF($C29&gt;O$8,ROUND(((O$10/(O$7-O$8))*($C29-O$8))-SUM(O$13:O28),0),0)))</f>
        <v>0</v>
      </c>
      <c r="P29" s="360">
        <f t="shared" si="11"/>
        <v>0</v>
      </c>
      <c r="Q29" s="360">
        <f t="shared" si="12"/>
        <v>0</v>
      </c>
      <c r="R29" s="359">
        <f t="shared" si="13"/>
        <v>0</v>
      </c>
      <c r="S29" s="349"/>
      <c r="T29" s="361">
        <f t="shared" si="0"/>
        <v>0</v>
      </c>
      <c r="U29" s="360">
        <f t="shared" si="1"/>
        <v>0</v>
      </c>
      <c r="V29" s="360">
        <f t="shared" si="2"/>
        <v>0</v>
      </c>
      <c r="W29" s="359">
        <f t="shared" si="3"/>
        <v>0</v>
      </c>
    </row>
    <row r="30" spans="3:23" ht="12" customHeight="1" x14ac:dyDescent="0.2">
      <c r="C30" s="362">
        <v>18</v>
      </c>
      <c r="D30" s="347"/>
      <c r="E30" s="361">
        <f>IF(E$7-E$8=0,0,MIN(H29,IF($C30&gt;E$8,ROUND(((E$10/(E$7-E$8))*($C30-E$8))-SUM(E$13:E29),0),0)))</f>
        <v>0</v>
      </c>
      <c r="F30" s="360">
        <f t="shared" si="5"/>
        <v>0</v>
      </c>
      <c r="G30" s="360">
        <f t="shared" si="6"/>
        <v>0</v>
      </c>
      <c r="H30" s="359">
        <f t="shared" si="7"/>
        <v>0</v>
      </c>
      <c r="I30" s="349"/>
      <c r="J30" s="361">
        <f>IF(J$7-J$8=0,0,MIN(M29,IF($C30&gt;J$8,ROUND(((J$10/(J$7-J$8))*($C30-J$8))-SUM(J$13:J29),0),0)))</f>
        <v>0</v>
      </c>
      <c r="K30" s="360">
        <f t="shared" si="8"/>
        <v>0</v>
      </c>
      <c r="L30" s="360">
        <f t="shared" si="9"/>
        <v>0</v>
      </c>
      <c r="M30" s="359">
        <f t="shared" si="10"/>
        <v>0</v>
      </c>
      <c r="N30" s="349"/>
      <c r="O30" s="361">
        <f>IF(O$7-O$8=0,0,MIN(R29,IF($C30&gt;O$8,ROUND(((O$10/(O$7-O$8))*($C30-O$8))-SUM(O$13:O29),0),0)))</f>
        <v>0</v>
      </c>
      <c r="P30" s="360">
        <f t="shared" si="11"/>
        <v>0</v>
      </c>
      <c r="Q30" s="360">
        <f t="shared" si="12"/>
        <v>0</v>
      </c>
      <c r="R30" s="359">
        <f t="shared" si="13"/>
        <v>0</v>
      </c>
      <c r="S30" s="349"/>
      <c r="T30" s="361">
        <f t="shared" si="0"/>
        <v>0</v>
      </c>
      <c r="U30" s="360">
        <f t="shared" si="1"/>
        <v>0</v>
      </c>
      <c r="V30" s="360">
        <f t="shared" si="2"/>
        <v>0</v>
      </c>
      <c r="W30" s="359">
        <f t="shared" si="3"/>
        <v>0</v>
      </c>
    </row>
    <row r="31" spans="3:23" ht="12" customHeight="1" x14ac:dyDescent="0.2">
      <c r="C31" s="362">
        <v>19</v>
      </c>
      <c r="D31" s="347"/>
      <c r="E31" s="361">
        <f>IF(E$7-E$8=0,0,MIN(H30,IF($C31&gt;E$8,ROUND(((E$10/(E$7-E$8))*($C31-E$8))-SUM(E$13:E30),0),0)))</f>
        <v>0</v>
      </c>
      <c r="F31" s="360">
        <f t="shared" si="5"/>
        <v>0</v>
      </c>
      <c r="G31" s="360">
        <f t="shared" si="6"/>
        <v>0</v>
      </c>
      <c r="H31" s="359">
        <f t="shared" si="7"/>
        <v>0</v>
      </c>
      <c r="I31" s="349"/>
      <c r="J31" s="361">
        <f>IF(J$7-J$8=0,0,MIN(M30,IF($C31&gt;J$8,ROUND(((J$10/(J$7-J$8))*($C31-J$8))-SUM(J$13:J30),0),0)))</f>
        <v>0</v>
      </c>
      <c r="K31" s="360">
        <f t="shared" si="8"/>
        <v>0</v>
      </c>
      <c r="L31" s="360">
        <f t="shared" si="9"/>
        <v>0</v>
      </c>
      <c r="M31" s="359">
        <f t="shared" si="10"/>
        <v>0</v>
      </c>
      <c r="N31" s="349"/>
      <c r="O31" s="361">
        <f>IF(O$7-O$8=0,0,MIN(R30,IF($C31&gt;O$8,ROUND(((O$10/(O$7-O$8))*($C31-O$8))-SUM(O$13:O30),0),0)))</f>
        <v>0</v>
      </c>
      <c r="P31" s="360">
        <f t="shared" si="11"/>
        <v>0</v>
      </c>
      <c r="Q31" s="360">
        <f t="shared" si="12"/>
        <v>0</v>
      </c>
      <c r="R31" s="359">
        <f t="shared" si="13"/>
        <v>0</v>
      </c>
      <c r="S31" s="349"/>
      <c r="T31" s="361">
        <f t="shared" si="0"/>
        <v>0</v>
      </c>
      <c r="U31" s="360">
        <f t="shared" si="1"/>
        <v>0</v>
      </c>
      <c r="V31" s="360">
        <f t="shared" si="2"/>
        <v>0</v>
      </c>
      <c r="W31" s="359">
        <f t="shared" si="3"/>
        <v>0</v>
      </c>
    </row>
    <row r="32" spans="3:23" ht="12" customHeight="1" x14ac:dyDescent="0.2">
      <c r="C32" s="362">
        <v>20</v>
      </c>
      <c r="D32" s="347"/>
      <c r="E32" s="361">
        <f>IF(E$7-E$8=0,0,MIN(H31,IF($C32&gt;E$8,ROUND(((E$10/(E$7-E$8))*($C32-E$8))-SUM(E$13:E31),0),0)))</f>
        <v>0</v>
      </c>
      <c r="F32" s="360">
        <f t="shared" si="5"/>
        <v>0</v>
      </c>
      <c r="G32" s="360">
        <f t="shared" si="6"/>
        <v>0</v>
      </c>
      <c r="H32" s="359">
        <f t="shared" si="7"/>
        <v>0</v>
      </c>
      <c r="I32" s="349"/>
      <c r="J32" s="361">
        <f>IF(J$7-J$8=0,0,MIN(M31,IF($C32&gt;J$8,ROUND(((J$10/(J$7-J$8))*($C32-J$8))-SUM(J$13:J31),0),0)))</f>
        <v>0</v>
      </c>
      <c r="K32" s="360">
        <f t="shared" si="8"/>
        <v>0</v>
      </c>
      <c r="L32" s="360">
        <f t="shared" si="9"/>
        <v>0</v>
      </c>
      <c r="M32" s="359">
        <f t="shared" si="10"/>
        <v>0</v>
      </c>
      <c r="N32" s="349"/>
      <c r="O32" s="361">
        <f>IF(O$7-O$8=0,0,MIN(R31,IF($C32&gt;O$8,ROUND(((O$10/(O$7-O$8))*($C32-O$8))-SUM(O$13:O31),0),0)))</f>
        <v>0</v>
      </c>
      <c r="P32" s="360">
        <f t="shared" si="11"/>
        <v>0</v>
      </c>
      <c r="Q32" s="360">
        <f t="shared" si="12"/>
        <v>0</v>
      </c>
      <c r="R32" s="359">
        <f t="shared" si="13"/>
        <v>0</v>
      </c>
      <c r="S32" s="349"/>
      <c r="T32" s="361">
        <f t="shared" si="0"/>
        <v>0</v>
      </c>
      <c r="U32" s="360">
        <f t="shared" si="1"/>
        <v>0</v>
      </c>
      <c r="V32" s="360">
        <f t="shared" si="2"/>
        <v>0</v>
      </c>
      <c r="W32" s="359">
        <f t="shared" si="3"/>
        <v>0</v>
      </c>
    </row>
    <row r="33" spans="3:23" ht="12" customHeight="1" x14ac:dyDescent="0.2">
      <c r="C33" s="362">
        <v>21</v>
      </c>
      <c r="D33" s="347"/>
      <c r="E33" s="361">
        <f>IF(E$7-E$8=0,0,MIN(H32,IF($C33&gt;E$8,ROUND(((E$10/(E$7-E$8))*($C33-E$8))-SUM(E$13:E32),0),0)))</f>
        <v>0</v>
      </c>
      <c r="F33" s="360">
        <f t="shared" si="5"/>
        <v>0</v>
      </c>
      <c r="G33" s="360">
        <f t="shared" si="6"/>
        <v>0</v>
      </c>
      <c r="H33" s="359">
        <f t="shared" si="7"/>
        <v>0</v>
      </c>
      <c r="I33" s="349"/>
      <c r="J33" s="361">
        <f>IF(J$7-J$8=0,0,MIN(M32,IF($C33&gt;J$8,ROUND(((J$10/(J$7-J$8))*($C33-J$8))-SUM(J$13:J32),0),0)))</f>
        <v>0</v>
      </c>
      <c r="K33" s="360">
        <f t="shared" si="8"/>
        <v>0</v>
      </c>
      <c r="L33" s="360">
        <f t="shared" si="9"/>
        <v>0</v>
      </c>
      <c r="M33" s="359">
        <f t="shared" si="10"/>
        <v>0</v>
      </c>
      <c r="N33" s="349"/>
      <c r="O33" s="361">
        <f>IF(O$7-O$8=0,0,MIN(R32,IF($C33&gt;O$8,ROUND(((O$10/(O$7-O$8))*($C33-O$8))-SUM(O$13:O32),0),0)))</f>
        <v>0</v>
      </c>
      <c r="P33" s="360">
        <f t="shared" si="11"/>
        <v>0</v>
      </c>
      <c r="Q33" s="360">
        <f t="shared" si="12"/>
        <v>0</v>
      </c>
      <c r="R33" s="359">
        <f t="shared" si="13"/>
        <v>0</v>
      </c>
      <c r="S33" s="349"/>
      <c r="T33" s="361">
        <f t="shared" si="0"/>
        <v>0</v>
      </c>
      <c r="U33" s="360">
        <f t="shared" si="1"/>
        <v>0</v>
      </c>
      <c r="V33" s="360">
        <f t="shared" si="2"/>
        <v>0</v>
      </c>
      <c r="W33" s="359">
        <f t="shared" si="3"/>
        <v>0</v>
      </c>
    </row>
    <row r="34" spans="3:23" ht="12" customHeight="1" x14ac:dyDescent="0.2">
      <c r="C34" s="362">
        <v>22</v>
      </c>
      <c r="D34" s="347"/>
      <c r="E34" s="361">
        <f>IF(E$7-E$8=0,0,MIN(H33,IF($C34&gt;E$8,ROUND(((E$10/(E$7-E$8))*($C34-E$8))-SUM(E$13:E33),0),0)))</f>
        <v>0</v>
      </c>
      <c r="F34" s="360">
        <f t="shared" si="5"/>
        <v>0</v>
      </c>
      <c r="G34" s="360">
        <f t="shared" si="6"/>
        <v>0</v>
      </c>
      <c r="H34" s="359">
        <f t="shared" si="7"/>
        <v>0</v>
      </c>
      <c r="I34" s="349"/>
      <c r="J34" s="361">
        <f>IF(J$7-J$8=0,0,MIN(M33,IF($C34&gt;J$8,ROUND(((J$10/(J$7-J$8))*($C34-J$8))-SUM(J$13:J33),0),0)))</f>
        <v>0</v>
      </c>
      <c r="K34" s="360">
        <f t="shared" si="8"/>
        <v>0</v>
      </c>
      <c r="L34" s="360">
        <f t="shared" si="9"/>
        <v>0</v>
      </c>
      <c r="M34" s="359">
        <f t="shared" si="10"/>
        <v>0</v>
      </c>
      <c r="N34" s="349"/>
      <c r="O34" s="361">
        <f>IF(O$7-O$8=0,0,MIN(R33,IF($C34&gt;O$8,ROUND(((O$10/(O$7-O$8))*($C34-O$8))-SUM(O$13:O33),0),0)))</f>
        <v>0</v>
      </c>
      <c r="P34" s="360">
        <f t="shared" si="11"/>
        <v>0</v>
      </c>
      <c r="Q34" s="360">
        <f t="shared" si="12"/>
        <v>0</v>
      </c>
      <c r="R34" s="359">
        <f t="shared" si="13"/>
        <v>0</v>
      </c>
      <c r="S34" s="349"/>
      <c r="T34" s="361">
        <f t="shared" si="0"/>
        <v>0</v>
      </c>
      <c r="U34" s="360">
        <f t="shared" si="1"/>
        <v>0</v>
      </c>
      <c r="V34" s="360">
        <f t="shared" si="2"/>
        <v>0</v>
      </c>
      <c r="W34" s="359">
        <f t="shared" si="3"/>
        <v>0</v>
      </c>
    </row>
    <row r="35" spans="3:23" ht="12" customHeight="1" x14ac:dyDescent="0.2">
      <c r="C35" s="362">
        <v>23</v>
      </c>
      <c r="D35" s="347"/>
      <c r="E35" s="361">
        <f>IF(E$7-E$8=0,0,MIN(H34,IF($C35&gt;E$8,ROUND(((E$10/(E$7-E$8))*($C35-E$8))-SUM(E$13:E34),0),0)))</f>
        <v>0</v>
      </c>
      <c r="F35" s="360">
        <f t="shared" si="5"/>
        <v>0</v>
      </c>
      <c r="G35" s="360">
        <f t="shared" si="6"/>
        <v>0</v>
      </c>
      <c r="H35" s="359">
        <f t="shared" si="7"/>
        <v>0</v>
      </c>
      <c r="I35" s="349"/>
      <c r="J35" s="361">
        <f>IF(J$7-J$8=0,0,MIN(M34,IF($C35&gt;J$8,ROUND(((J$10/(J$7-J$8))*($C35-J$8))-SUM(J$13:J34),0),0)))</f>
        <v>0</v>
      </c>
      <c r="K35" s="360">
        <f t="shared" si="8"/>
        <v>0</v>
      </c>
      <c r="L35" s="360">
        <f t="shared" si="9"/>
        <v>0</v>
      </c>
      <c r="M35" s="359">
        <f t="shared" si="10"/>
        <v>0</v>
      </c>
      <c r="N35" s="349"/>
      <c r="O35" s="361">
        <f>IF(O$7-O$8=0,0,MIN(R34,IF($C35&gt;O$8,ROUND(((O$10/(O$7-O$8))*($C35-O$8))-SUM(O$13:O34),0),0)))</f>
        <v>0</v>
      </c>
      <c r="P35" s="360">
        <f t="shared" si="11"/>
        <v>0</v>
      </c>
      <c r="Q35" s="360">
        <f t="shared" si="12"/>
        <v>0</v>
      </c>
      <c r="R35" s="359">
        <f t="shared" si="13"/>
        <v>0</v>
      </c>
      <c r="S35" s="349"/>
      <c r="T35" s="361">
        <f t="shared" si="0"/>
        <v>0</v>
      </c>
      <c r="U35" s="360">
        <f t="shared" si="1"/>
        <v>0</v>
      </c>
      <c r="V35" s="360">
        <f t="shared" si="2"/>
        <v>0</v>
      </c>
      <c r="W35" s="359">
        <f t="shared" si="3"/>
        <v>0</v>
      </c>
    </row>
    <row r="36" spans="3:23" ht="12" customHeight="1" x14ac:dyDescent="0.2">
      <c r="C36" s="362">
        <v>24</v>
      </c>
      <c r="D36" s="347"/>
      <c r="E36" s="361">
        <f>IF(E$7-E$8=0,0,MIN(H35,IF($C36&gt;E$8,ROUND(((E$10/(E$7-E$8))*($C36-E$8))-SUM(E$13:E35),0),0)))</f>
        <v>0</v>
      </c>
      <c r="F36" s="360">
        <f t="shared" si="5"/>
        <v>0</v>
      </c>
      <c r="G36" s="360">
        <f t="shared" si="6"/>
        <v>0</v>
      </c>
      <c r="H36" s="359">
        <f t="shared" si="7"/>
        <v>0</v>
      </c>
      <c r="I36" s="349"/>
      <c r="J36" s="361">
        <f>IF(J$7-J$8=0,0,MIN(M35,IF($C36&gt;J$8,ROUND(((J$10/(J$7-J$8))*($C36-J$8))-SUM(J$13:J35),0),0)))</f>
        <v>0</v>
      </c>
      <c r="K36" s="360">
        <f t="shared" si="8"/>
        <v>0</v>
      </c>
      <c r="L36" s="360">
        <f t="shared" si="9"/>
        <v>0</v>
      </c>
      <c r="M36" s="359">
        <f t="shared" si="10"/>
        <v>0</v>
      </c>
      <c r="N36" s="349"/>
      <c r="O36" s="361">
        <f>IF(O$7-O$8=0,0,MIN(R35,IF($C36&gt;O$8,ROUND(((O$10/(O$7-O$8))*($C36-O$8))-SUM(O$13:O35),0),0)))</f>
        <v>0</v>
      </c>
      <c r="P36" s="360">
        <f t="shared" si="11"/>
        <v>0</v>
      </c>
      <c r="Q36" s="360">
        <f t="shared" si="12"/>
        <v>0</v>
      </c>
      <c r="R36" s="359">
        <f t="shared" si="13"/>
        <v>0</v>
      </c>
      <c r="S36" s="349"/>
      <c r="T36" s="361">
        <f t="shared" si="0"/>
        <v>0</v>
      </c>
      <c r="U36" s="360">
        <f t="shared" si="1"/>
        <v>0</v>
      </c>
      <c r="V36" s="360">
        <f t="shared" si="2"/>
        <v>0</v>
      </c>
      <c r="W36" s="359">
        <f t="shared" si="3"/>
        <v>0</v>
      </c>
    </row>
    <row r="37" spans="3:23" x14ac:dyDescent="0.2">
      <c r="C37" s="362">
        <v>25</v>
      </c>
      <c r="D37" s="347"/>
      <c r="E37" s="361">
        <f>IF(E$7-E$8=0,0,MIN(H36,IF($C37&gt;E$8,ROUND(((E$10/(E$7-E$8))*($C37-E$8))-SUM(E$13:E36),0),0)))</f>
        <v>0</v>
      </c>
      <c r="F37" s="360">
        <f t="shared" si="5"/>
        <v>0</v>
      </c>
      <c r="G37" s="360">
        <f t="shared" si="6"/>
        <v>0</v>
      </c>
      <c r="H37" s="359">
        <f t="shared" si="7"/>
        <v>0</v>
      </c>
      <c r="I37" s="349"/>
      <c r="J37" s="361">
        <f>IF(J$7-J$8=0,0,MIN(M36,IF($C37&gt;J$8,ROUND(((J$10/(J$7-J$8))*($C37-J$8))-SUM(J$13:J36),0),0)))</f>
        <v>0</v>
      </c>
      <c r="K37" s="360">
        <f t="shared" si="8"/>
        <v>0</v>
      </c>
      <c r="L37" s="360">
        <f t="shared" si="9"/>
        <v>0</v>
      </c>
      <c r="M37" s="359">
        <f t="shared" si="10"/>
        <v>0</v>
      </c>
      <c r="N37" s="349"/>
      <c r="O37" s="361">
        <f>IF(O$7-O$8=0,0,MIN(R36,IF($C37&gt;O$8,ROUND(((O$10/(O$7-O$8))*($C37-O$8))-SUM(O$13:O36),0),0)))</f>
        <v>0</v>
      </c>
      <c r="P37" s="360">
        <f t="shared" si="11"/>
        <v>0</v>
      </c>
      <c r="Q37" s="360">
        <f t="shared" si="12"/>
        <v>0</v>
      </c>
      <c r="R37" s="359">
        <f t="shared" si="13"/>
        <v>0</v>
      </c>
      <c r="S37" s="349"/>
      <c r="T37" s="361">
        <f t="shared" si="0"/>
        <v>0</v>
      </c>
      <c r="U37" s="360">
        <f t="shared" si="1"/>
        <v>0</v>
      </c>
      <c r="V37" s="360">
        <f t="shared" si="2"/>
        <v>0</v>
      </c>
      <c r="W37" s="359">
        <f t="shared" si="3"/>
        <v>0</v>
      </c>
    </row>
    <row r="38" spans="3:23" x14ac:dyDescent="0.2">
      <c r="C38" s="362">
        <v>26</v>
      </c>
      <c r="D38" s="347"/>
      <c r="E38" s="361">
        <f>IF(E$7-E$8=0,0,MIN(H37,IF($C38&gt;E$8,ROUND(((E$10/(E$7-E$8))*($C38-E$8))-SUM(E$13:E37),0),0)))</f>
        <v>0</v>
      </c>
      <c r="F38" s="360">
        <f t="shared" si="5"/>
        <v>0</v>
      </c>
      <c r="G38" s="360">
        <f t="shared" si="6"/>
        <v>0</v>
      </c>
      <c r="H38" s="359">
        <f t="shared" si="7"/>
        <v>0</v>
      </c>
      <c r="I38" s="349"/>
      <c r="J38" s="361">
        <f>IF(J$7-J$8=0,0,MIN(M37,IF($C38&gt;J$8,ROUND(((J$10/(J$7-J$8))*($C38-J$8))-SUM(J$13:J37),0),0)))</f>
        <v>0</v>
      </c>
      <c r="K38" s="360">
        <f t="shared" si="8"/>
        <v>0</v>
      </c>
      <c r="L38" s="360">
        <f t="shared" si="9"/>
        <v>0</v>
      </c>
      <c r="M38" s="359">
        <f t="shared" si="10"/>
        <v>0</v>
      </c>
      <c r="N38" s="349"/>
      <c r="O38" s="361">
        <f>IF(O$7-O$8=0,0,MIN(R37,IF($C38&gt;O$8,ROUND(((O$10/(O$7-O$8))*($C38-O$8))-SUM(O$13:O37),0),0)))</f>
        <v>0</v>
      </c>
      <c r="P38" s="360">
        <f t="shared" si="11"/>
        <v>0</v>
      </c>
      <c r="Q38" s="360">
        <f t="shared" si="12"/>
        <v>0</v>
      </c>
      <c r="R38" s="359">
        <f t="shared" si="13"/>
        <v>0</v>
      </c>
      <c r="S38" s="349"/>
      <c r="T38" s="361">
        <f t="shared" si="0"/>
        <v>0</v>
      </c>
      <c r="U38" s="360">
        <f t="shared" si="1"/>
        <v>0</v>
      </c>
      <c r="V38" s="360">
        <f t="shared" si="2"/>
        <v>0</v>
      </c>
      <c r="W38" s="359">
        <f t="shared" si="3"/>
        <v>0</v>
      </c>
    </row>
    <row r="39" spans="3:23" x14ac:dyDescent="0.2">
      <c r="C39" s="362">
        <v>27</v>
      </c>
      <c r="D39" s="347"/>
      <c r="E39" s="361">
        <f>IF(E$7-E$8=0,0,MIN(H38,IF($C39&gt;E$8,ROUND(((E$10/(E$7-E$8))*($C39-E$8))-SUM(E$13:E38),0),0)))</f>
        <v>0</v>
      </c>
      <c r="F39" s="360">
        <f t="shared" si="5"/>
        <v>0</v>
      </c>
      <c r="G39" s="360">
        <f t="shared" si="6"/>
        <v>0</v>
      </c>
      <c r="H39" s="359">
        <f t="shared" si="7"/>
        <v>0</v>
      </c>
      <c r="I39" s="349"/>
      <c r="J39" s="361">
        <f>IF(J$7-J$8=0,0,MIN(M38,IF($C39&gt;J$8,ROUND(((J$10/(J$7-J$8))*($C39-J$8))-SUM(J$13:J38),0),0)))</f>
        <v>0</v>
      </c>
      <c r="K39" s="360">
        <f t="shared" si="8"/>
        <v>0</v>
      </c>
      <c r="L39" s="360">
        <f t="shared" si="9"/>
        <v>0</v>
      </c>
      <c r="M39" s="359">
        <f t="shared" si="10"/>
        <v>0</v>
      </c>
      <c r="N39" s="349"/>
      <c r="O39" s="361">
        <f>IF(O$7-O$8=0,0,MIN(R38,IF($C39&gt;O$8,ROUND(((O$10/(O$7-O$8))*($C39-O$8))-SUM(O$13:O38),0),0)))</f>
        <v>0</v>
      </c>
      <c r="P39" s="360">
        <f t="shared" si="11"/>
        <v>0</v>
      </c>
      <c r="Q39" s="360">
        <f t="shared" si="12"/>
        <v>0</v>
      </c>
      <c r="R39" s="359">
        <f t="shared" si="13"/>
        <v>0</v>
      </c>
      <c r="S39" s="349"/>
      <c r="T39" s="361">
        <f t="shared" si="0"/>
        <v>0</v>
      </c>
      <c r="U39" s="360">
        <f t="shared" si="1"/>
        <v>0</v>
      </c>
      <c r="V39" s="360">
        <f t="shared" si="2"/>
        <v>0</v>
      </c>
      <c r="W39" s="359">
        <f t="shared" si="3"/>
        <v>0</v>
      </c>
    </row>
    <row r="40" spans="3:23" x14ac:dyDescent="0.2">
      <c r="C40" s="362">
        <v>28</v>
      </c>
      <c r="D40" s="347"/>
      <c r="E40" s="361">
        <f>IF(E$7-E$8=0,0,MIN(H39,IF($C40&gt;E$8,ROUND(((E$10/(E$7-E$8))*($C40-E$8))-SUM(E$13:E39),0),0)))</f>
        <v>0</v>
      </c>
      <c r="F40" s="360">
        <f t="shared" si="5"/>
        <v>0</v>
      </c>
      <c r="G40" s="360">
        <f t="shared" si="6"/>
        <v>0</v>
      </c>
      <c r="H40" s="359">
        <f t="shared" si="7"/>
        <v>0</v>
      </c>
      <c r="I40" s="349"/>
      <c r="J40" s="361">
        <f>IF(J$7-J$8=0,0,MIN(M39,IF($C40&gt;J$8,ROUND(((J$10/(J$7-J$8))*($C40-J$8))-SUM(J$13:J39),0),0)))</f>
        <v>0</v>
      </c>
      <c r="K40" s="360">
        <f t="shared" si="8"/>
        <v>0</v>
      </c>
      <c r="L40" s="360">
        <f t="shared" si="9"/>
        <v>0</v>
      </c>
      <c r="M40" s="359">
        <f t="shared" si="10"/>
        <v>0</v>
      </c>
      <c r="N40" s="349"/>
      <c r="O40" s="361">
        <f>IF(O$7-O$8=0,0,MIN(R39,IF($C40&gt;O$8,ROUND(((O$10/(O$7-O$8))*($C40-O$8))-SUM(O$13:O39),0),0)))</f>
        <v>0</v>
      </c>
      <c r="P40" s="360">
        <f t="shared" si="11"/>
        <v>0</v>
      </c>
      <c r="Q40" s="360">
        <f t="shared" si="12"/>
        <v>0</v>
      </c>
      <c r="R40" s="359">
        <f t="shared" si="13"/>
        <v>0</v>
      </c>
      <c r="S40" s="349"/>
      <c r="T40" s="361">
        <f t="shared" si="0"/>
        <v>0</v>
      </c>
      <c r="U40" s="360">
        <f t="shared" si="1"/>
        <v>0</v>
      </c>
      <c r="V40" s="360">
        <f t="shared" si="2"/>
        <v>0</v>
      </c>
      <c r="W40" s="359">
        <f t="shared" si="3"/>
        <v>0</v>
      </c>
    </row>
    <row r="41" spans="3:23" x14ac:dyDescent="0.2">
      <c r="C41" s="362">
        <v>29</v>
      </c>
      <c r="D41" s="347"/>
      <c r="E41" s="361">
        <f>IF(E$7-E$8=0,0,MIN(H40,IF($C41&gt;E$8,ROUND(((E$10/(E$7-E$8))*($C41-E$8))-SUM(E$13:E40),0),0)))</f>
        <v>0</v>
      </c>
      <c r="F41" s="360">
        <f t="shared" si="5"/>
        <v>0</v>
      </c>
      <c r="G41" s="360">
        <f t="shared" si="6"/>
        <v>0</v>
      </c>
      <c r="H41" s="359">
        <f t="shared" si="7"/>
        <v>0</v>
      </c>
      <c r="I41" s="349"/>
      <c r="J41" s="361">
        <f>IF(J$7-J$8=0,0,MIN(M40,IF($C41&gt;J$8,ROUND(((J$10/(J$7-J$8))*($C41-J$8))-SUM(J$13:J40),0),0)))</f>
        <v>0</v>
      </c>
      <c r="K41" s="360">
        <f t="shared" si="8"/>
        <v>0</v>
      </c>
      <c r="L41" s="360">
        <f t="shared" si="9"/>
        <v>0</v>
      </c>
      <c r="M41" s="359">
        <f t="shared" si="10"/>
        <v>0</v>
      </c>
      <c r="N41" s="349"/>
      <c r="O41" s="361">
        <f>IF(O$7-O$8=0,0,MIN(R40,IF($C41&gt;O$8,ROUND(((O$10/(O$7-O$8))*($C41-O$8))-SUM(O$13:O40),0),0)))</f>
        <v>0</v>
      </c>
      <c r="P41" s="360">
        <f t="shared" si="11"/>
        <v>0</v>
      </c>
      <c r="Q41" s="360">
        <f t="shared" si="12"/>
        <v>0</v>
      </c>
      <c r="R41" s="359">
        <f t="shared" si="13"/>
        <v>0</v>
      </c>
      <c r="S41" s="349"/>
      <c r="T41" s="361">
        <f t="shared" si="0"/>
        <v>0</v>
      </c>
      <c r="U41" s="360">
        <f t="shared" si="1"/>
        <v>0</v>
      </c>
      <c r="V41" s="360">
        <f t="shared" si="2"/>
        <v>0</v>
      </c>
      <c r="W41" s="359">
        <f t="shared" si="3"/>
        <v>0</v>
      </c>
    </row>
    <row r="42" spans="3:23" x14ac:dyDescent="0.2">
      <c r="C42" s="362">
        <v>30</v>
      </c>
      <c r="D42" s="347"/>
      <c r="E42" s="361">
        <f>IF(E$7-E$8=0,0,MIN(H41,IF($C42&gt;E$8,ROUND(((E$10/(E$7-E$8))*($C42-E$8))-SUM(E$13:E41),0),0)))</f>
        <v>0</v>
      </c>
      <c r="F42" s="360">
        <f t="shared" si="5"/>
        <v>0</v>
      </c>
      <c r="G42" s="360">
        <f t="shared" si="6"/>
        <v>0</v>
      </c>
      <c r="H42" s="359">
        <f t="shared" si="7"/>
        <v>0</v>
      </c>
      <c r="I42" s="349"/>
      <c r="J42" s="361">
        <f>IF(J$7-J$8=0,0,MIN(M41,IF($C42&gt;J$8,ROUND(((J$10/(J$7-J$8))*($C42-J$8))-SUM(J$13:J41),0),0)))</f>
        <v>0</v>
      </c>
      <c r="K42" s="360">
        <f t="shared" si="8"/>
        <v>0</v>
      </c>
      <c r="L42" s="360">
        <f t="shared" si="9"/>
        <v>0</v>
      </c>
      <c r="M42" s="359">
        <f t="shared" si="10"/>
        <v>0</v>
      </c>
      <c r="N42" s="349"/>
      <c r="O42" s="361">
        <f>IF(O$7-O$8=0,0,MIN(R41,IF($C42&gt;O$8,ROUND(((O$10/(O$7-O$8))*($C42-O$8))-SUM(O$13:O41),0),0)))</f>
        <v>0</v>
      </c>
      <c r="P42" s="360">
        <f t="shared" si="11"/>
        <v>0</v>
      </c>
      <c r="Q42" s="360">
        <f t="shared" si="12"/>
        <v>0</v>
      </c>
      <c r="R42" s="359">
        <f t="shared" si="13"/>
        <v>0</v>
      </c>
      <c r="S42" s="349"/>
      <c r="T42" s="361">
        <f t="shared" si="0"/>
        <v>0</v>
      </c>
      <c r="U42" s="360">
        <f t="shared" si="1"/>
        <v>0</v>
      </c>
      <c r="V42" s="360">
        <f t="shared" si="2"/>
        <v>0</v>
      </c>
      <c r="W42" s="359">
        <f t="shared" si="3"/>
        <v>0</v>
      </c>
    </row>
    <row r="43" spans="3:23" x14ac:dyDescent="0.2">
      <c r="C43" s="362">
        <v>31</v>
      </c>
      <c r="D43" s="347"/>
      <c r="E43" s="361">
        <f>IF(E$7-E$8=0,0,MIN(H42,IF($C43&gt;E$8,ROUND(((E$10/(E$7-E$8))*($C43-E$8))-SUM(E$13:E42),0),0)))</f>
        <v>0</v>
      </c>
      <c r="F43" s="360">
        <f t="shared" si="5"/>
        <v>0</v>
      </c>
      <c r="G43" s="360">
        <f t="shared" si="6"/>
        <v>0</v>
      </c>
      <c r="H43" s="359">
        <f t="shared" si="7"/>
        <v>0</v>
      </c>
      <c r="I43" s="349"/>
      <c r="J43" s="361">
        <f>IF(J$7-J$8=0,0,MIN(M42,IF($C43&gt;J$8,ROUND(((J$10/(J$7-J$8))*($C43-J$8))-SUM(J$13:J42),0),0)))</f>
        <v>0</v>
      </c>
      <c r="K43" s="360">
        <f t="shared" si="8"/>
        <v>0</v>
      </c>
      <c r="L43" s="360">
        <f t="shared" si="9"/>
        <v>0</v>
      </c>
      <c r="M43" s="359">
        <f t="shared" si="10"/>
        <v>0</v>
      </c>
      <c r="N43" s="349"/>
      <c r="O43" s="361">
        <f>IF(O$7-O$8=0,0,MIN(R42,IF($C43&gt;O$8,ROUND(((O$10/(O$7-O$8))*($C43-O$8))-SUM(O$13:O42),0),0)))</f>
        <v>0</v>
      </c>
      <c r="P43" s="360">
        <f t="shared" si="11"/>
        <v>0</v>
      </c>
      <c r="Q43" s="360">
        <f t="shared" si="12"/>
        <v>0</v>
      </c>
      <c r="R43" s="359">
        <f t="shared" si="13"/>
        <v>0</v>
      </c>
      <c r="S43" s="349"/>
      <c r="T43" s="361">
        <f t="shared" si="0"/>
        <v>0</v>
      </c>
      <c r="U43" s="360">
        <f t="shared" si="1"/>
        <v>0</v>
      </c>
      <c r="V43" s="360">
        <f t="shared" si="2"/>
        <v>0</v>
      </c>
      <c r="W43" s="359">
        <f t="shared" si="3"/>
        <v>0</v>
      </c>
    </row>
    <row r="44" spans="3:23" x14ac:dyDescent="0.2">
      <c r="C44" s="362">
        <v>32</v>
      </c>
      <c r="D44" s="347"/>
      <c r="E44" s="361">
        <f>IF(E$7-E$8=0,0,MIN(H43,IF($C44&gt;E$8,ROUND(((E$10/(E$7-E$8))*($C44-E$8))-SUM(E$13:E43),0),0)))</f>
        <v>0</v>
      </c>
      <c r="F44" s="360">
        <f t="shared" si="5"/>
        <v>0</v>
      </c>
      <c r="G44" s="360">
        <f t="shared" si="6"/>
        <v>0</v>
      </c>
      <c r="H44" s="359">
        <f t="shared" si="7"/>
        <v>0</v>
      </c>
      <c r="I44" s="349"/>
      <c r="J44" s="361">
        <f>IF(J$7-J$8=0,0,MIN(M43,IF($C44&gt;J$8,ROUND(((J$10/(J$7-J$8))*($C44-J$8))-SUM(J$13:J43),0),0)))</f>
        <v>0</v>
      </c>
      <c r="K44" s="360">
        <f t="shared" si="8"/>
        <v>0</v>
      </c>
      <c r="L44" s="360">
        <f t="shared" si="9"/>
        <v>0</v>
      </c>
      <c r="M44" s="359">
        <f t="shared" si="10"/>
        <v>0</v>
      </c>
      <c r="N44" s="349"/>
      <c r="O44" s="361">
        <f>IF(O$7-O$8=0,0,MIN(R43,IF($C44&gt;O$8,ROUND(((O$10/(O$7-O$8))*($C44-O$8))-SUM(O$13:O43),0),0)))</f>
        <v>0</v>
      </c>
      <c r="P44" s="360">
        <f t="shared" si="11"/>
        <v>0</v>
      </c>
      <c r="Q44" s="360">
        <f t="shared" si="12"/>
        <v>0</v>
      </c>
      <c r="R44" s="359">
        <f t="shared" si="13"/>
        <v>0</v>
      </c>
      <c r="S44" s="349"/>
      <c r="T44" s="361">
        <f t="shared" si="0"/>
        <v>0</v>
      </c>
      <c r="U44" s="360">
        <f t="shared" si="1"/>
        <v>0</v>
      </c>
      <c r="V44" s="360">
        <f t="shared" si="2"/>
        <v>0</v>
      </c>
      <c r="W44" s="359">
        <f t="shared" si="3"/>
        <v>0</v>
      </c>
    </row>
    <row r="45" spans="3:23" x14ac:dyDescent="0.2">
      <c r="C45" s="362">
        <v>33</v>
      </c>
      <c r="D45" s="347"/>
      <c r="E45" s="361">
        <f>IF(E$7-E$8=0,0,MIN(H44,IF($C45&gt;E$8,ROUND(((E$10/(E$7-E$8))*($C45-E$8))-SUM(E$13:E44),0),0)))</f>
        <v>0</v>
      </c>
      <c r="F45" s="360">
        <f t="shared" si="5"/>
        <v>0</v>
      </c>
      <c r="G45" s="360">
        <f t="shared" si="6"/>
        <v>0</v>
      </c>
      <c r="H45" s="359">
        <f t="shared" si="7"/>
        <v>0</v>
      </c>
      <c r="I45" s="349"/>
      <c r="J45" s="361">
        <f>IF(J$7-J$8=0,0,MIN(M44,IF($C45&gt;J$8,ROUND(((J$10/(J$7-J$8))*($C45-J$8))-SUM(J$13:J44),0),0)))</f>
        <v>0</v>
      </c>
      <c r="K45" s="360">
        <f t="shared" si="8"/>
        <v>0</v>
      </c>
      <c r="L45" s="360">
        <f t="shared" si="9"/>
        <v>0</v>
      </c>
      <c r="M45" s="359">
        <f t="shared" si="10"/>
        <v>0</v>
      </c>
      <c r="N45" s="349"/>
      <c r="O45" s="361">
        <f>IF(O$7-O$8=0,0,MIN(R44,IF($C45&gt;O$8,ROUND(((O$10/(O$7-O$8))*($C45-O$8))-SUM(O$13:O44),0),0)))</f>
        <v>0</v>
      </c>
      <c r="P45" s="360">
        <f t="shared" si="11"/>
        <v>0</v>
      </c>
      <c r="Q45" s="360">
        <f t="shared" si="12"/>
        <v>0</v>
      </c>
      <c r="R45" s="359">
        <f t="shared" si="13"/>
        <v>0</v>
      </c>
      <c r="S45" s="349"/>
      <c r="T45" s="361">
        <f t="shared" si="0"/>
        <v>0</v>
      </c>
      <c r="U45" s="360">
        <f t="shared" si="1"/>
        <v>0</v>
      </c>
      <c r="V45" s="360">
        <f t="shared" si="2"/>
        <v>0</v>
      </c>
      <c r="W45" s="359">
        <f t="shared" si="3"/>
        <v>0</v>
      </c>
    </row>
    <row r="46" spans="3:23" x14ac:dyDescent="0.2">
      <c r="C46" s="362">
        <v>34</v>
      </c>
      <c r="D46" s="347"/>
      <c r="E46" s="361">
        <f>IF(E$7-E$8=0,0,MIN(H45,IF($C46&gt;E$8,ROUND(((E$10/(E$7-E$8))*($C46-E$8))-SUM(E$13:E45),0),0)))</f>
        <v>0</v>
      </c>
      <c r="F46" s="360">
        <f t="shared" si="5"/>
        <v>0</v>
      </c>
      <c r="G46" s="360">
        <f t="shared" si="6"/>
        <v>0</v>
      </c>
      <c r="H46" s="359">
        <f t="shared" si="7"/>
        <v>0</v>
      </c>
      <c r="I46" s="349"/>
      <c r="J46" s="361">
        <f>IF(J$7-J$8=0,0,MIN(M45,IF($C46&gt;J$8,ROUND(((J$10/(J$7-J$8))*($C46-J$8))-SUM(J$13:J45),0),0)))</f>
        <v>0</v>
      </c>
      <c r="K46" s="360">
        <f t="shared" si="8"/>
        <v>0</v>
      </c>
      <c r="L46" s="360">
        <f t="shared" si="9"/>
        <v>0</v>
      </c>
      <c r="M46" s="359">
        <f t="shared" si="10"/>
        <v>0</v>
      </c>
      <c r="N46" s="349"/>
      <c r="O46" s="361">
        <f>IF(O$7-O$8=0,0,MIN(R45,IF($C46&gt;O$8,ROUND(((O$10/(O$7-O$8))*($C46-O$8))-SUM(O$13:O45),0),0)))</f>
        <v>0</v>
      </c>
      <c r="P46" s="360">
        <f t="shared" si="11"/>
        <v>0</v>
      </c>
      <c r="Q46" s="360">
        <f t="shared" si="12"/>
        <v>0</v>
      </c>
      <c r="R46" s="359">
        <f t="shared" si="13"/>
        <v>0</v>
      </c>
      <c r="S46" s="349"/>
      <c r="T46" s="361">
        <f t="shared" si="0"/>
        <v>0</v>
      </c>
      <c r="U46" s="360">
        <f t="shared" si="1"/>
        <v>0</v>
      </c>
      <c r="V46" s="360">
        <f t="shared" si="2"/>
        <v>0</v>
      </c>
      <c r="W46" s="359">
        <f t="shared" si="3"/>
        <v>0</v>
      </c>
    </row>
    <row r="47" spans="3:23" x14ac:dyDescent="0.2">
      <c r="C47" s="362">
        <v>35</v>
      </c>
      <c r="D47" s="347"/>
      <c r="E47" s="361">
        <f>IF(E$7-E$8=0,0,MIN(H46,IF($C47&gt;E$8,ROUND(((E$10/(E$7-E$8))*($C47-E$8))-SUM(E$13:E46),0),0)))</f>
        <v>0</v>
      </c>
      <c r="F47" s="360">
        <f t="shared" si="5"/>
        <v>0</v>
      </c>
      <c r="G47" s="360">
        <f t="shared" si="6"/>
        <v>0</v>
      </c>
      <c r="H47" s="359">
        <f t="shared" si="7"/>
        <v>0</v>
      </c>
      <c r="I47" s="349"/>
      <c r="J47" s="361">
        <f>IF(J$7-J$8=0,0,MIN(M46,IF($C47&gt;J$8,ROUND(((J$10/(J$7-J$8))*($C47-J$8))-SUM(J$13:J46),0),0)))</f>
        <v>0</v>
      </c>
      <c r="K47" s="360">
        <f t="shared" si="8"/>
        <v>0</v>
      </c>
      <c r="L47" s="360">
        <f t="shared" si="9"/>
        <v>0</v>
      </c>
      <c r="M47" s="359">
        <f t="shared" si="10"/>
        <v>0</v>
      </c>
      <c r="N47" s="349"/>
      <c r="O47" s="361">
        <f>IF(O$7-O$8=0,0,MIN(R46,IF($C47&gt;O$8,ROUND(((O$10/(O$7-O$8))*($C47-O$8))-SUM(O$13:O46),0),0)))</f>
        <v>0</v>
      </c>
      <c r="P47" s="360">
        <f t="shared" si="11"/>
        <v>0</v>
      </c>
      <c r="Q47" s="360">
        <f t="shared" si="12"/>
        <v>0</v>
      </c>
      <c r="R47" s="359">
        <f t="shared" si="13"/>
        <v>0</v>
      </c>
      <c r="S47" s="349"/>
      <c r="T47" s="361">
        <f t="shared" si="0"/>
        <v>0</v>
      </c>
      <c r="U47" s="360">
        <f t="shared" si="1"/>
        <v>0</v>
      </c>
      <c r="V47" s="360">
        <f t="shared" si="2"/>
        <v>0</v>
      </c>
      <c r="W47" s="359">
        <f t="shared" si="3"/>
        <v>0</v>
      </c>
    </row>
    <row r="48" spans="3:23" x14ac:dyDescent="0.2">
      <c r="C48" s="358">
        <v>36</v>
      </c>
      <c r="D48" s="347"/>
      <c r="E48" s="357">
        <f>IF(E$7-E$8=0,0,MIN(H47,IF($C48&gt;E$8,ROUND(((E$10/(E$7-E$8))*($C48-E$8))-SUM(E$13:E47),0),0)))</f>
        <v>0</v>
      </c>
      <c r="F48" s="356">
        <f t="shared" si="5"/>
        <v>0</v>
      </c>
      <c r="G48" s="356">
        <f t="shared" si="6"/>
        <v>0</v>
      </c>
      <c r="H48" s="355">
        <f t="shared" si="7"/>
        <v>0</v>
      </c>
      <c r="I48" s="349"/>
      <c r="J48" s="357">
        <f>IF(J$7-J$8=0,0,MIN(M47,IF($C48&gt;J$8,ROUND(((J$10/(J$7-J$8))*($C48-J$8))-SUM(J$13:J47),0),0)))</f>
        <v>0</v>
      </c>
      <c r="K48" s="356">
        <f t="shared" si="8"/>
        <v>0</v>
      </c>
      <c r="L48" s="356">
        <f t="shared" si="9"/>
        <v>0</v>
      </c>
      <c r="M48" s="355">
        <f t="shared" si="10"/>
        <v>0</v>
      </c>
      <c r="N48" s="349"/>
      <c r="O48" s="357">
        <f>IF(O$7-O$8=0,0,MIN(R47,IF($C48&gt;O$8,ROUND(((O$10/(O$7-O$8))*($C48-O$8))-SUM(O$13:O47),0),0)))</f>
        <v>0</v>
      </c>
      <c r="P48" s="356">
        <f t="shared" si="11"/>
        <v>0</v>
      </c>
      <c r="Q48" s="356">
        <f t="shared" si="12"/>
        <v>0</v>
      </c>
      <c r="R48" s="355">
        <f t="shared" si="13"/>
        <v>0</v>
      </c>
      <c r="S48" s="349"/>
      <c r="T48" s="357">
        <f t="shared" si="0"/>
        <v>0</v>
      </c>
      <c r="U48" s="356">
        <f t="shared" si="1"/>
        <v>0</v>
      </c>
      <c r="V48" s="356">
        <f t="shared" si="2"/>
        <v>0</v>
      </c>
      <c r="W48" s="355">
        <f t="shared" si="3"/>
        <v>0</v>
      </c>
    </row>
    <row r="49" spans="1:23" x14ac:dyDescent="0.2">
      <c r="C49" s="349"/>
      <c r="D49" s="347"/>
      <c r="E49" s="349"/>
      <c r="F49" s="349"/>
      <c r="G49" s="349"/>
      <c r="H49" s="349"/>
      <c r="I49" s="349"/>
      <c r="J49" s="349"/>
      <c r="K49" s="349"/>
      <c r="L49" s="349"/>
      <c r="M49" s="349"/>
      <c r="N49" s="349"/>
      <c r="O49" s="349"/>
      <c r="P49" s="349"/>
      <c r="Q49" s="354"/>
      <c r="R49" s="349"/>
      <c r="S49" s="349"/>
      <c r="T49" s="349"/>
      <c r="U49" s="347"/>
      <c r="V49" s="347"/>
      <c r="W49" s="347"/>
    </row>
    <row r="50" spans="1:23" x14ac:dyDescent="0.2">
      <c r="C50" s="1055" t="s">
        <v>193</v>
      </c>
      <c r="D50" s="1055"/>
      <c r="E50" s="1055"/>
      <c r="F50" s="1055"/>
      <c r="G50" s="1055"/>
      <c r="H50" s="1055"/>
      <c r="I50" s="1055"/>
      <c r="J50" s="1055"/>
      <c r="K50" s="1055"/>
      <c r="L50" s="1055"/>
      <c r="M50" s="1055"/>
      <c r="N50" s="1055"/>
      <c r="O50" s="1055"/>
      <c r="P50" s="1055"/>
      <c r="Q50" s="1055"/>
      <c r="R50" s="1055"/>
      <c r="S50" s="349"/>
      <c r="T50" s="349"/>
      <c r="U50" s="347"/>
      <c r="V50" s="347"/>
      <c r="W50" s="347"/>
    </row>
    <row r="51" spans="1:23" x14ac:dyDescent="0.2">
      <c r="C51" s="1055"/>
      <c r="D51" s="1055"/>
      <c r="E51" s="1055"/>
      <c r="F51" s="1055"/>
      <c r="G51" s="1055"/>
      <c r="H51" s="1055"/>
      <c r="I51" s="1055"/>
      <c r="J51" s="1055"/>
      <c r="K51" s="1055"/>
      <c r="L51" s="1055"/>
      <c r="M51" s="1055"/>
      <c r="N51" s="1055"/>
      <c r="O51" s="1055"/>
      <c r="P51" s="1055"/>
      <c r="Q51" s="1055"/>
      <c r="R51" s="1055"/>
      <c r="S51" s="349"/>
      <c r="T51" s="349"/>
      <c r="U51" s="347"/>
      <c r="V51" s="347"/>
      <c r="W51" s="347"/>
    </row>
    <row r="52" spans="1:23" x14ac:dyDescent="0.2">
      <c r="C52" s="349"/>
      <c r="D52" s="347"/>
      <c r="E52" s="349"/>
      <c r="F52" s="349"/>
      <c r="G52" s="349"/>
      <c r="H52" s="349"/>
      <c r="I52" s="349"/>
      <c r="J52" s="349"/>
      <c r="K52" s="349"/>
      <c r="L52" s="349"/>
      <c r="M52" s="349"/>
      <c r="N52" s="349"/>
      <c r="O52" s="349"/>
      <c r="P52" s="349"/>
      <c r="Q52" s="354"/>
      <c r="R52" s="349"/>
      <c r="S52" s="349"/>
      <c r="T52" s="349"/>
      <c r="U52" s="347"/>
      <c r="V52" s="347"/>
      <c r="W52" s="347"/>
    </row>
    <row r="53" spans="1:23" hidden="1" x14ac:dyDescent="0.2">
      <c r="A53" s="603"/>
      <c r="C53" s="349"/>
      <c r="D53" s="347"/>
      <c r="E53" s="349"/>
      <c r="F53" s="349"/>
      <c r="G53" s="349"/>
      <c r="H53" s="349"/>
      <c r="I53" s="349"/>
      <c r="J53" s="349"/>
      <c r="K53" s="349"/>
      <c r="L53" s="349"/>
      <c r="M53" s="349"/>
      <c r="N53" s="349"/>
      <c r="O53" s="349"/>
      <c r="P53" s="349"/>
      <c r="Q53" s="354"/>
      <c r="R53" s="349"/>
      <c r="S53" s="349"/>
      <c r="T53" s="349"/>
      <c r="U53" s="347"/>
      <c r="V53" s="347"/>
      <c r="W53" s="347"/>
    </row>
    <row r="54" spans="1:23" hidden="1" x14ac:dyDescent="0.2">
      <c r="A54" s="603"/>
    </row>
    <row r="55" spans="1:23" hidden="1" x14ac:dyDescent="0.2">
      <c r="A55" s="603"/>
    </row>
    <row r="56" spans="1:23" hidden="1" x14ac:dyDescent="0.2">
      <c r="A56" s="603"/>
    </row>
    <row r="57" spans="1:23" hidden="1" x14ac:dyDescent="0.2">
      <c r="A57" s="603"/>
    </row>
    <row r="58" spans="1:23" hidden="1" x14ac:dyDescent="0.2">
      <c r="A58" s="603"/>
    </row>
    <row r="59" spans="1:23" hidden="1" x14ac:dyDescent="0.2">
      <c r="A59" s="603"/>
    </row>
    <row r="60" spans="1:23" hidden="1" x14ac:dyDescent="0.2">
      <c r="A60" s="603"/>
    </row>
    <row r="61" spans="1:23" hidden="1" x14ac:dyDescent="0.2">
      <c r="A61" s="603"/>
    </row>
    <row r="62" spans="1:23" hidden="1" x14ac:dyDescent="0.2">
      <c r="A62" s="603"/>
    </row>
    <row r="63" spans="1:23" hidden="1" x14ac:dyDescent="0.2">
      <c r="A63" s="603"/>
    </row>
    <row r="64" spans="1:23" hidden="1" x14ac:dyDescent="0.2">
      <c r="A64" s="603"/>
    </row>
    <row r="65" spans="1:1" hidden="1" x14ac:dyDescent="0.2">
      <c r="A65" s="603"/>
    </row>
    <row r="66" spans="1:1" hidden="1" x14ac:dyDescent="0.2">
      <c r="A66" s="603"/>
    </row>
    <row r="67" spans="1:1" hidden="1" x14ac:dyDescent="0.2">
      <c r="A67" s="603"/>
    </row>
    <row r="68" spans="1:1" hidden="1" x14ac:dyDescent="0.2">
      <c r="A68" s="603"/>
    </row>
  </sheetData>
  <mergeCells count="1">
    <mergeCell ref="C50:R51"/>
  </mergeCells>
  <phoneticPr fontId="7" type="noConversion"/>
  <conditionalFormatting sqref="I13:I30">
    <cfRule type="expression" dxfId="0" priority="1" stopIfTrue="1">
      <formula>ISERROR(C$31)</formula>
    </cfRule>
  </conditionalFormatting>
  <printOptions horizontalCentered="1"/>
  <pageMargins left="0.70866141732283472" right="0.39370078740157483" top="0.39370078740157483" bottom="0.39370078740157483" header="0.19685039370078741" footer="0.19685039370078741"/>
  <pageSetup paperSize="9" scale="77" orientation="landscape" blackAndWhite="1" r:id="rId1"/>
  <headerFooter alignWithMargins="0">
    <oddFooter>&amp;L&amp;8&amp;D &amp;T&amp;C&amp;8Financial Projections&amp;R&amp;8&amp;A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59"/>
  <sheetViews>
    <sheetView workbookViewId="0">
      <selection activeCell="J28" sqref="J28"/>
    </sheetView>
  </sheetViews>
  <sheetFormatPr defaultColWidth="9" defaultRowHeight="12.75" x14ac:dyDescent="0.2"/>
  <cols>
    <col min="12" max="12" width="15.5703125" customWidth="1"/>
    <col min="16" max="16" width="15.5703125" customWidth="1"/>
    <col min="17" max="17" width="1.5703125" customWidth="1"/>
    <col min="18" max="18" width="15.5703125" customWidth="1"/>
    <col min="19" max="19" width="1.5703125" customWidth="1"/>
    <col min="20" max="20" width="15.5703125" customWidth="1"/>
    <col min="21" max="21" width="1.5703125" customWidth="1"/>
    <col min="22" max="22" width="15.5703125" customWidth="1"/>
    <col min="23" max="23" width="1.5703125" customWidth="1"/>
    <col min="24" max="24" width="15.5703125" customWidth="1"/>
    <col min="25" max="25" width="1.5703125" customWidth="1"/>
    <col min="26" max="26" width="15.5703125" customWidth="1"/>
    <col min="27" max="27" width="1.5703125" customWidth="1"/>
    <col min="28" max="28" width="15.5703125" customWidth="1"/>
    <col min="29" max="29" width="1.5703125" customWidth="1"/>
    <col min="30" max="30" width="15.5703125" customWidth="1"/>
    <col min="31" max="31" width="1.5703125" customWidth="1"/>
    <col min="32" max="32" width="15.5703125" customWidth="1"/>
    <col min="33" max="33" width="1.5703125" customWidth="1"/>
    <col min="34" max="34" width="15.5703125" customWidth="1"/>
    <col min="35" max="35" width="1.5703125" customWidth="1"/>
    <col min="36" max="36" width="15.5703125" customWidth="1"/>
    <col min="37" max="37" width="1.5703125" customWidth="1"/>
    <col min="38" max="38" width="15.5703125" customWidth="1"/>
    <col min="39" max="39" width="1.5703125" customWidth="1"/>
    <col min="40" max="40" width="15.5703125" customWidth="1"/>
  </cols>
  <sheetData>
    <row r="1" spans="1:4" x14ac:dyDescent="0.2">
      <c r="A1" t="s">
        <v>65</v>
      </c>
      <c r="C1" t="s">
        <v>112</v>
      </c>
      <c r="D1">
        <f>IF(ISERROR(VLOOKUP('Input - Store'!$H$9,Data!$C$2:$D$3,2,FALSE)),2,VLOOKUP('Input - Store'!$H$9,Data!$C$2:$D$3,2,FALSE))</f>
        <v>2</v>
      </c>
    </row>
    <row r="2" spans="1:4" x14ac:dyDescent="0.2">
      <c r="A2" t="s">
        <v>66</v>
      </c>
      <c r="B2" t="s">
        <v>68</v>
      </c>
      <c r="C2" t="s">
        <v>111</v>
      </c>
      <c r="D2">
        <v>1</v>
      </c>
    </row>
    <row r="3" spans="1:4" x14ac:dyDescent="0.2">
      <c r="A3" t="s">
        <v>67</v>
      </c>
      <c r="B3" t="s">
        <v>69</v>
      </c>
      <c r="C3" t="s">
        <v>113</v>
      </c>
      <c r="D3">
        <v>2</v>
      </c>
    </row>
    <row r="5" spans="1:4" ht="15" customHeight="1" x14ac:dyDescent="0.2"/>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spans="16:26" ht="15" customHeight="1" x14ac:dyDescent="0.2"/>
    <row r="18" spans="16:26" ht="15" customHeight="1" x14ac:dyDescent="0.2"/>
    <row r="19" spans="16:26" ht="15" customHeight="1" x14ac:dyDescent="0.2"/>
    <row r="22" spans="16:26" x14ac:dyDescent="0.2">
      <c r="P22" s="979"/>
      <c r="R22" s="979"/>
      <c r="T22" s="979"/>
      <c r="V22" s="979"/>
      <c r="X22" s="979"/>
      <c r="Z22" s="979"/>
    </row>
    <row r="23" spans="16:26" x14ac:dyDescent="0.2">
      <c r="P23" s="979"/>
      <c r="R23" s="979"/>
      <c r="T23" s="979"/>
      <c r="V23" s="979"/>
      <c r="X23" s="979"/>
    </row>
    <row r="34" hidden="1" x14ac:dyDescent="0.2"/>
    <row r="35" hidden="1" x14ac:dyDescent="0.2"/>
    <row r="37" hidden="1" x14ac:dyDescent="0.2"/>
    <row r="38" hidden="1" x14ac:dyDescent="0.2"/>
    <row r="39" hidden="1" x14ac:dyDescent="0.2"/>
    <row r="40" hidden="1" x14ac:dyDescent="0.2"/>
    <row r="59" spans="6:7" x14ac:dyDescent="0.2">
      <c r="F59" s="823"/>
      <c r="G59" s="823"/>
    </row>
  </sheetData>
  <phoneticPr fontId="1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B1:W32"/>
  <sheetViews>
    <sheetView zoomScaleNormal="100" workbookViewId="0">
      <selection activeCell="B26" sqref="B26:B27"/>
    </sheetView>
  </sheetViews>
  <sheetFormatPr defaultColWidth="9" defaultRowHeight="12.75" x14ac:dyDescent="0.2"/>
  <cols>
    <col min="1" max="1" width="2.5703125" customWidth="1"/>
    <col min="2" max="2" width="27.5703125" customWidth="1"/>
    <col min="5" max="5" width="36.140625" bestFit="1" customWidth="1"/>
    <col min="10" max="10" width="25.5703125" bestFit="1" customWidth="1"/>
    <col min="16" max="16" width="20.85546875" bestFit="1" customWidth="1"/>
    <col min="22" max="22" width="22.5703125" bestFit="1" customWidth="1"/>
  </cols>
  <sheetData>
    <row r="1" spans="2:23" x14ac:dyDescent="0.2">
      <c r="B1" t="s">
        <v>251</v>
      </c>
    </row>
    <row r="2" spans="2:23" ht="15" x14ac:dyDescent="0.2">
      <c r="B2" s="463" t="s">
        <v>255</v>
      </c>
      <c r="C2" s="464"/>
      <c r="D2" s="464"/>
      <c r="E2" s="464"/>
      <c r="F2" s="464"/>
      <c r="G2" s="464"/>
      <c r="H2" s="464"/>
      <c r="J2" s="76" t="s">
        <v>117</v>
      </c>
      <c r="K2" s="23"/>
      <c r="L2" s="23"/>
      <c r="M2" s="23"/>
      <c r="N2" s="23"/>
      <c r="P2" s="79" t="s">
        <v>93</v>
      </c>
      <c r="Q2" s="79"/>
      <c r="R2" s="76"/>
      <c r="S2" s="76"/>
      <c r="T2" s="76"/>
      <c r="U2" s="29"/>
      <c r="V2" s="79" t="s">
        <v>107</v>
      </c>
      <c r="W2" s="25"/>
    </row>
    <row r="3" spans="2:23" x14ac:dyDescent="0.2">
      <c r="B3" s="420" t="s">
        <v>219</v>
      </c>
      <c r="C3" s="459"/>
      <c r="E3" s="420" t="s">
        <v>163</v>
      </c>
      <c r="G3" s="473" t="s">
        <v>222</v>
      </c>
      <c r="H3" s="474"/>
      <c r="J3" s="93"/>
      <c r="K3" s="94" t="s">
        <v>24</v>
      </c>
      <c r="L3" s="95">
        <v>1</v>
      </c>
      <c r="M3" s="95">
        <v>2</v>
      </c>
      <c r="N3" s="96">
        <v>3</v>
      </c>
      <c r="P3" s="89"/>
      <c r="Q3" s="320" t="s">
        <v>141</v>
      </c>
      <c r="R3" s="122">
        <v>1</v>
      </c>
      <c r="S3" s="122">
        <v>2</v>
      </c>
      <c r="T3" s="123">
        <v>3</v>
      </c>
      <c r="U3" s="29"/>
      <c r="V3" s="87"/>
      <c r="W3" s="88" t="s">
        <v>114</v>
      </c>
    </row>
    <row r="4" spans="2:23" x14ac:dyDescent="0.2">
      <c r="B4" s="28" t="s">
        <v>382</v>
      </c>
      <c r="C4" s="459">
        <v>1265</v>
      </c>
      <c r="E4" s="28" t="s">
        <v>228</v>
      </c>
      <c r="F4" s="475">
        <v>29500</v>
      </c>
      <c r="G4" s="465" t="s">
        <v>256</v>
      </c>
      <c r="H4" s="466" t="s">
        <v>257</v>
      </c>
      <c r="J4" s="115" t="s">
        <v>94</v>
      </c>
      <c r="K4" s="100" t="s">
        <v>91</v>
      </c>
      <c r="L4" s="100" t="s">
        <v>92</v>
      </c>
      <c r="M4" s="100" t="s">
        <v>92</v>
      </c>
      <c r="N4" s="101" t="s">
        <v>92</v>
      </c>
      <c r="P4" s="111" t="s">
        <v>8</v>
      </c>
      <c r="Q4" s="317"/>
      <c r="R4" s="248"/>
      <c r="S4" s="248"/>
      <c r="T4" s="248"/>
      <c r="U4" s="29"/>
      <c r="V4" s="114" t="s">
        <v>373</v>
      </c>
      <c r="W4" s="246">
        <v>0.08</v>
      </c>
    </row>
    <row r="5" spans="2:23" x14ac:dyDescent="0.2">
      <c r="B5" s="28" t="s">
        <v>313</v>
      </c>
      <c r="C5" s="459">
        <v>2475</v>
      </c>
      <c r="E5" s="422" t="s">
        <v>368</v>
      </c>
      <c r="F5" s="350">
        <v>2995</v>
      </c>
      <c r="G5" s="350">
        <v>0</v>
      </c>
      <c r="H5" s="433"/>
      <c r="J5" s="30"/>
      <c r="K5" s="106"/>
      <c r="L5" s="92"/>
      <c r="M5" s="92"/>
      <c r="N5" s="334"/>
      <c r="P5" s="112" t="s">
        <v>364</v>
      </c>
      <c r="Q5" s="318"/>
      <c r="R5" s="249">
        <v>0.16800000000000001</v>
      </c>
      <c r="S5" s="249">
        <v>0.16800000000000001</v>
      </c>
      <c r="T5" s="249">
        <v>0.16800000000000001</v>
      </c>
      <c r="U5" s="29"/>
      <c r="V5" s="90" t="s">
        <v>108</v>
      </c>
      <c r="W5" s="247">
        <v>0.03</v>
      </c>
    </row>
    <row r="6" spans="2:23" x14ac:dyDescent="0.2">
      <c r="B6" s="420" t="s">
        <v>237</v>
      </c>
      <c r="C6" s="459"/>
      <c r="E6" s="420" t="s">
        <v>217</v>
      </c>
      <c r="F6" s="461"/>
      <c r="G6" s="467"/>
      <c r="H6" s="468"/>
      <c r="J6" s="30"/>
      <c r="K6" s="107"/>
      <c r="L6" s="92"/>
      <c r="M6" s="92"/>
      <c r="N6" s="97"/>
      <c r="P6" s="112" t="s">
        <v>9</v>
      </c>
      <c r="Q6" s="319" t="s">
        <v>140</v>
      </c>
      <c r="R6" s="250">
        <v>1700</v>
      </c>
      <c r="S6" s="250">
        <v>1700</v>
      </c>
      <c r="T6" s="250">
        <v>1700</v>
      </c>
      <c r="U6" s="29"/>
      <c r="V6" s="90" t="s">
        <v>108</v>
      </c>
      <c r="W6" s="247"/>
    </row>
    <row r="7" spans="2:23" x14ac:dyDescent="0.2">
      <c r="B7" s="421" t="s">
        <v>147</v>
      </c>
      <c r="C7" s="459">
        <v>12000</v>
      </c>
      <c r="E7" s="28" t="s">
        <v>229</v>
      </c>
      <c r="F7" s="461">
        <v>300</v>
      </c>
      <c r="G7" s="469"/>
      <c r="H7" s="470"/>
      <c r="J7" s="145"/>
      <c r="K7" s="107">
        <v>0</v>
      </c>
      <c r="L7" s="92">
        <v>0</v>
      </c>
      <c r="M7" s="92">
        <v>0</v>
      </c>
      <c r="N7" s="97">
        <v>0</v>
      </c>
      <c r="P7" s="139" t="s">
        <v>123</v>
      </c>
      <c r="Q7" s="319" t="s">
        <v>140</v>
      </c>
      <c r="R7" s="250"/>
      <c r="S7" s="250">
        <v>3000</v>
      </c>
      <c r="T7" s="250">
        <v>3000</v>
      </c>
      <c r="U7" s="80"/>
      <c r="V7" s="90" t="s">
        <v>105</v>
      </c>
      <c r="W7" s="247"/>
    </row>
    <row r="8" spans="2:23" x14ac:dyDescent="0.2">
      <c r="B8" s="421" t="s">
        <v>224</v>
      </c>
      <c r="C8" s="459">
        <v>0</v>
      </c>
      <c r="E8" s="422" t="s">
        <v>386</v>
      </c>
      <c r="F8" s="461">
        <v>2500</v>
      </c>
      <c r="G8" s="469"/>
      <c r="H8" s="470"/>
      <c r="J8" s="145"/>
      <c r="K8" s="107">
        <v>0</v>
      </c>
      <c r="L8" s="92">
        <v>0</v>
      </c>
      <c r="M8" s="92">
        <v>0</v>
      </c>
      <c r="N8" s="97">
        <v>0</v>
      </c>
      <c r="P8" s="112" t="s">
        <v>32</v>
      </c>
      <c r="Q8" s="319"/>
      <c r="R8" s="250">
        <v>25000</v>
      </c>
      <c r="S8" s="250">
        <v>25000</v>
      </c>
      <c r="T8" s="250">
        <v>25000</v>
      </c>
      <c r="U8" s="80"/>
      <c r="V8" s="245" t="s">
        <v>377</v>
      </c>
      <c r="W8" s="981"/>
    </row>
    <row r="9" spans="2:23" x14ac:dyDescent="0.2">
      <c r="B9" s="421" t="s">
        <v>225</v>
      </c>
      <c r="C9" s="459">
        <v>0</v>
      </c>
      <c r="E9" s="422" t="s">
        <v>366</v>
      </c>
      <c r="F9" s="461">
        <v>1650</v>
      </c>
      <c r="G9" s="469"/>
      <c r="H9" s="470"/>
      <c r="J9" s="145"/>
      <c r="K9" s="107">
        <v>0</v>
      </c>
      <c r="L9" s="92">
        <v>0</v>
      </c>
      <c r="M9" s="92">
        <v>0</v>
      </c>
      <c r="N9" s="97">
        <v>0</v>
      </c>
      <c r="P9" s="112" t="s">
        <v>31</v>
      </c>
      <c r="Q9" s="319" t="s">
        <v>140</v>
      </c>
      <c r="R9" s="250">
        <v>2040</v>
      </c>
      <c r="S9" s="250">
        <v>2040</v>
      </c>
      <c r="T9" s="250">
        <v>2040</v>
      </c>
      <c r="U9" s="80"/>
      <c r="V9" s="252"/>
      <c r="W9" s="253"/>
    </row>
    <row r="10" spans="2:23" x14ac:dyDescent="0.2">
      <c r="B10" s="421" t="s">
        <v>148</v>
      </c>
      <c r="C10" s="459">
        <v>0</v>
      </c>
      <c r="E10" s="28" t="s">
        <v>230</v>
      </c>
      <c r="F10" s="461"/>
      <c r="G10" s="469"/>
      <c r="H10" s="470"/>
      <c r="J10" s="145"/>
      <c r="K10" s="107">
        <v>0</v>
      </c>
      <c r="L10" s="92">
        <v>0</v>
      </c>
      <c r="M10" s="92">
        <v>0</v>
      </c>
      <c r="N10" s="97">
        <v>0</v>
      </c>
      <c r="P10" s="139" t="s">
        <v>132</v>
      </c>
      <c r="Q10" s="319"/>
      <c r="R10" s="250">
        <v>2808</v>
      </c>
      <c r="S10" s="250">
        <v>2808</v>
      </c>
      <c r="T10" s="250">
        <v>2808</v>
      </c>
      <c r="U10" s="80"/>
      <c r="V10" s="1"/>
      <c r="W10" s="1"/>
    </row>
    <row r="11" spans="2:23" x14ac:dyDescent="0.2">
      <c r="B11" s="421" t="s">
        <v>226</v>
      </c>
      <c r="C11" s="459">
        <v>0</v>
      </c>
      <c r="E11" s="28" t="s">
        <v>381</v>
      </c>
      <c r="F11" s="461">
        <v>600</v>
      </c>
      <c r="G11" s="469"/>
      <c r="H11" s="470"/>
      <c r="J11" s="145"/>
      <c r="K11" s="107">
        <v>0</v>
      </c>
      <c r="L11" s="92">
        <v>0</v>
      </c>
      <c r="M11" s="92">
        <v>0</v>
      </c>
      <c r="N11" s="97">
        <v>0</v>
      </c>
      <c r="P11" s="112" t="s">
        <v>43</v>
      </c>
      <c r="Q11" s="319" t="s">
        <v>140</v>
      </c>
      <c r="R11" s="250">
        <v>3600</v>
      </c>
      <c r="S11" s="250">
        <v>3600</v>
      </c>
      <c r="T11" s="250">
        <v>3600</v>
      </c>
      <c r="U11" s="29"/>
      <c r="V11" s="1"/>
      <c r="W11" s="1"/>
    </row>
    <row r="12" spans="2:23" x14ac:dyDescent="0.2">
      <c r="B12" s="421" t="s">
        <v>149</v>
      </c>
      <c r="C12" s="459">
        <v>0</v>
      </c>
      <c r="E12" s="422" t="s">
        <v>231</v>
      </c>
      <c r="F12" s="461"/>
      <c r="G12" s="469"/>
      <c r="H12" s="470"/>
      <c r="J12" s="28" t="s">
        <v>26</v>
      </c>
      <c r="K12" s="107">
        <v>0.65</v>
      </c>
      <c r="L12" s="92">
        <v>0.61</v>
      </c>
      <c r="M12" s="92">
        <v>0.61</v>
      </c>
      <c r="N12" s="92">
        <v>0.61</v>
      </c>
      <c r="P12" s="112" t="s">
        <v>11</v>
      </c>
      <c r="Q12" s="319" t="s">
        <v>140</v>
      </c>
      <c r="R12" s="250">
        <v>2000</v>
      </c>
      <c r="S12" s="250">
        <v>2000</v>
      </c>
      <c r="T12" s="250">
        <v>2000</v>
      </c>
      <c r="U12" s="29"/>
      <c r="V12" s="1"/>
      <c r="W12" s="1"/>
    </row>
    <row r="13" spans="2:23" x14ac:dyDescent="0.2">
      <c r="B13" s="421" t="s">
        <v>150</v>
      </c>
      <c r="C13" s="459">
        <v>0</v>
      </c>
      <c r="E13" s="422" t="s">
        <v>372</v>
      </c>
      <c r="F13" s="461">
        <v>245</v>
      </c>
      <c r="G13" s="469"/>
      <c r="H13" s="470"/>
      <c r="J13" s="28" t="s">
        <v>374</v>
      </c>
      <c r="K13" s="107">
        <v>1</v>
      </c>
      <c r="L13" s="92">
        <v>0.15</v>
      </c>
      <c r="M13" s="92">
        <v>0.15</v>
      </c>
      <c r="N13" s="92">
        <v>0.15</v>
      </c>
      <c r="P13" s="112" t="s">
        <v>12</v>
      </c>
      <c r="Q13" s="319" t="s">
        <v>140</v>
      </c>
      <c r="R13" s="250">
        <v>1100</v>
      </c>
      <c r="S13" s="250">
        <v>1100</v>
      </c>
      <c r="T13" s="250">
        <v>1100</v>
      </c>
      <c r="U13" s="29"/>
      <c r="V13" s="1"/>
      <c r="W13" s="1"/>
    </row>
    <row r="14" spans="2:23" x14ac:dyDescent="0.2">
      <c r="B14" s="421" t="s">
        <v>227</v>
      </c>
      <c r="C14" s="459">
        <v>0</v>
      </c>
      <c r="E14" s="422" t="s">
        <v>370</v>
      </c>
      <c r="F14" s="461">
        <v>4600</v>
      </c>
      <c r="G14" s="469"/>
      <c r="H14" s="470"/>
      <c r="J14" s="28" t="s">
        <v>375</v>
      </c>
      <c r="K14" s="107">
        <v>1</v>
      </c>
      <c r="L14" s="92">
        <v>0.04</v>
      </c>
      <c r="M14" s="92">
        <v>0.04</v>
      </c>
      <c r="N14" s="97">
        <v>0.04</v>
      </c>
      <c r="P14" s="112" t="s">
        <v>13</v>
      </c>
      <c r="Q14" s="319" t="s">
        <v>140</v>
      </c>
      <c r="R14" s="250">
        <v>840</v>
      </c>
      <c r="S14" s="250">
        <v>840</v>
      </c>
      <c r="T14" s="250">
        <v>840</v>
      </c>
      <c r="U14" s="29"/>
      <c r="V14" s="1"/>
      <c r="W14" s="1"/>
    </row>
    <row r="15" spans="2:23" x14ac:dyDescent="0.2">
      <c r="B15" s="421" t="s">
        <v>151</v>
      </c>
      <c r="C15" s="459">
        <v>0</v>
      </c>
      <c r="E15" s="420" t="s">
        <v>238</v>
      </c>
      <c r="F15" s="461"/>
      <c r="G15" s="469"/>
      <c r="H15" s="470"/>
      <c r="J15" s="28" t="s">
        <v>27</v>
      </c>
      <c r="K15" s="107">
        <v>0.15</v>
      </c>
      <c r="L15" s="92">
        <v>0.19</v>
      </c>
      <c r="M15" s="92">
        <v>0.19</v>
      </c>
      <c r="N15" s="97">
        <v>0.19</v>
      </c>
      <c r="P15" s="112" t="s">
        <v>14</v>
      </c>
      <c r="Q15" s="319" t="s">
        <v>140</v>
      </c>
      <c r="R15" s="250">
        <v>2000</v>
      </c>
      <c r="S15" s="250">
        <v>2000</v>
      </c>
      <c r="T15" s="250">
        <v>2000</v>
      </c>
      <c r="U15" s="29"/>
      <c r="V15" s="1"/>
      <c r="W15" s="1"/>
    </row>
    <row r="16" spans="2:23" x14ac:dyDescent="0.2">
      <c r="B16" s="421" t="s">
        <v>33</v>
      </c>
      <c r="C16" s="459">
        <v>0</v>
      </c>
      <c r="E16" s="28" t="s">
        <v>331</v>
      </c>
      <c r="F16" s="461">
        <v>2000</v>
      </c>
      <c r="G16" s="469"/>
      <c r="H16" s="470"/>
      <c r="J16" s="28" t="s">
        <v>376</v>
      </c>
      <c r="K16" s="107">
        <v>5.0000000000000001E-3</v>
      </c>
      <c r="L16" s="92">
        <v>5.0000000000000001E-3</v>
      </c>
      <c r="M16" s="92">
        <v>5.0000000000000001E-3</v>
      </c>
      <c r="N16" s="97">
        <v>5.0000000000000001E-3</v>
      </c>
      <c r="P16" s="112" t="s">
        <v>15</v>
      </c>
      <c r="Q16" s="318"/>
      <c r="R16" s="250">
        <v>1200</v>
      </c>
      <c r="S16" s="250">
        <v>1200</v>
      </c>
      <c r="T16" s="250">
        <v>1200</v>
      </c>
      <c r="U16" s="29"/>
      <c r="V16" s="1"/>
      <c r="W16" s="1"/>
    </row>
    <row r="17" spans="2:23" x14ac:dyDescent="0.2">
      <c r="B17" s="420" t="s">
        <v>220</v>
      </c>
      <c r="C17" s="459"/>
      <c r="E17" s="422" t="s">
        <v>369</v>
      </c>
      <c r="F17" s="461">
        <v>1000</v>
      </c>
      <c r="G17" s="469"/>
      <c r="H17" s="470"/>
      <c r="J17" s="28"/>
      <c r="K17" s="107"/>
      <c r="L17" s="92"/>
      <c r="M17" s="92"/>
      <c r="N17" s="97"/>
      <c r="P17" s="112" t="s">
        <v>36</v>
      </c>
      <c r="Q17" s="319" t="s">
        <v>140</v>
      </c>
      <c r="R17" s="250">
        <v>5400</v>
      </c>
      <c r="S17" s="250">
        <v>5400</v>
      </c>
      <c r="T17" s="250">
        <v>5400</v>
      </c>
      <c r="U17" s="29"/>
      <c r="V17" s="1"/>
      <c r="W17" s="1"/>
    </row>
    <row r="18" spans="2:23" x14ac:dyDescent="0.2">
      <c r="B18" s="421" t="s">
        <v>152</v>
      </c>
      <c r="C18" s="459">
        <v>9115</v>
      </c>
      <c r="E18" s="28" t="s">
        <v>162</v>
      </c>
      <c r="F18" s="461">
        <v>3000</v>
      </c>
      <c r="G18" s="469"/>
      <c r="H18" s="470"/>
      <c r="J18" s="28"/>
      <c r="K18" s="107"/>
      <c r="L18" s="92"/>
      <c r="M18" s="92"/>
      <c r="N18" s="97"/>
      <c r="P18" s="113" t="s">
        <v>380</v>
      </c>
      <c r="Q18" s="321" t="s">
        <v>140</v>
      </c>
      <c r="R18" s="251">
        <v>4685</v>
      </c>
      <c r="S18" s="251">
        <v>4680</v>
      </c>
      <c r="T18" s="251">
        <v>4680</v>
      </c>
      <c r="U18" s="26"/>
      <c r="V18" s="26"/>
      <c r="W18" s="26"/>
    </row>
    <row r="19" spans="2:23" x14ac:dyDescent="0.2">
      <c r="B19" s="881" t="s">
        <v>335</v>
      </c>
      <c r="C19" s="459">
        <v>0</v>
      </c>
      <c r="E19" s="422" t="s">
        <v>385</v>
      </c>
      <c r="F19" s="461"/>
      <c r="G19" s="469"/>
      <c r="H19" s="470"/>
      <c r="J19" s="28"/>
      <c r="K19" s="107"/>
      <c r="L19" s="92"/>
      <c r="M19" s="92"/>
      <c r="N19" s="335"/>
    </row>
    <row r="20" spans="2:23" x14ac:dyDescent="0.2">
      <c r="B20" s="421" t="s">
        <v>153</v>
      </c>
      <c r="C20" s="459">
        <v>700</v>
      </c>
      <c r="E20" s="420" t="s">
        <v>167</v>
      </c>
      <c r="F20" s="461"/>
      <c r="G20" s="469"/>
      <c r="H20" s="470"/>
      <c r="J20" s="119"/>
      <c r="K20" s="108"/>
      <c r="L20" s="82">
        <v>0</v>
      </c>
      <c r="M20" s="82">
        <v>0</v>
      </c>
      <c r="N20" s="82">
        <v>0</v>
      </c>
    </row>
    <row r="21" spans="2:23" x14ac:dyDescent="0.2">
      <c r="B21" s="421" t="s">
        <v>154</v>
      </c>
      <c r="C21" s="459">
        <f>500</f>
        <v>500</v>
      </c>
      <c r="E21" s="28" t="s">
        <v>232</v>
      </c>
      <c r="F21" s="461"/>
      <c r="G21" s="469"/>
      <c r="H21" s="470"/>
    </row>
    <row r="22" spans="2:23" x14ac:dyDescent="0.2">
      <c r="B22" s="421" t="s">
        <v>155</v>
      </c>
      <c r="C22" s="459">
        <v>200</v>
      </c>
      <c r="E22" s="28" t="s">
        <v>233</v>
      </c>
      <c r="F22" s="461"/>
      <c r="G22" s="469"/>
      <c r="H22" s="470"/>
    </row>
    <row r="23" spans="2:23" x14ac:dyDescent="0.2">
      <c r="B23" s="421" t="s">
        <v>156</v>
      </c>
      <c r="C23" s="459">
        <v>85</v>
      </c>
      <c r="E23" s="28" t="s">
        <v>234</v>
      </c>
      <c r="F23" s="461"/>
      <c r="G23" s="469"/>
      <c r="H23" s="470"/>
    </row>
    <row r="24" spans="2:23" x14ac:dyDescent="0.2">
      <c r="B24" s="421" t="s">
        <v>157</v>
      </c>
      <c r="C24" s="459">
        <f>1400</f>
        <v>1400</v>
      </c>
      <c r="E24" s="432" t="s">
        <v>28</v>
      </c>
      <c r="F24" s="462"/>
      <c r="G24" s="471"/>
      <c r="H24" s="472"/>
    </row>
    <row r="25" spans="2:23" x14ac:dyDescent="0.2">
      <c r="B25" s="420" t="s">
        <v>158</v>
      </c>
      <c r="C25" s="459"/>
    </row>
    <row r="26" spans="2:23" x14ac:dyDescent="0.2">
      <c r="B26" s="1019" t="s">
        <v>383</v>
      </c>
      <c r="C26" s="459">
        <v>2000</v>
      </c>
    </row>
    <row r="27" spans="2:23" x14ac:dyDescent="0.2">
      <c r="B27" s="519" t="s">
        <v>371</v>
      </c>
      <c r="C27" s="459">
        <v>400</v>
      </c>
    </row>
    <row r="28" spans="2:23" x14ac:dyDescent="0.2">
      <c r="B28" s="519"/>
      <c r="C28" s="459"/>
    </row>
    <row r="29" spans="2:23" x14ac:dyDescent="0.2">
      <c r="B29" s="519"/>
      <c r="C29" s="459"/>
    </row>
    <row r="30" spans="2:23" x14ac:dyDescent="0.2">
      <c r="B30" s="519"/>
      <c r="C30" s="459"/>
    </row>
    <row r="31" spans="2:23" x14ac:dyDescent="0.2">
      <c r="B31" s="458" t="s">
        <v>159</v>
      </c>
      <c r="C31" s="460"/>
    </row>
    <row r="32" spans="2:23" x14ac:dyDescent="0.2">
      <c r="C32" s="448"/>
    </row>
  </sheetData>
  <sortState xmlns:xlrd2="http://schemas.microsoft.com/office/spreadsheetml/2017/richdata2" ref="B31:B32">
    <sortCondition descending="1" ref="B31:B32"/>
  </sortState>
  <phoneticPr fontId="7"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autoPageBreaks="0"/>
  </sheetPr>
  <dimension ref="A1:AP88"/>
  <sheetViews>
    <sheetView tabSelected="1" zoomScale="140" zoomScaleNormal="140" zoomScaleSheetLayoutView="98" workbookViewId="0">
      <selection activeCell="H36" sqref="H36"/>
    </sheetView>
  </sheetViews>
  <sheetFormatPr defaultColWidth="0" defaultRowHeight="12.75" customHeight="1" zeroHeight="1" x14ac:dyDescent="0.2"/>
  <cols>
    <col min="1" max="1" width="15.5703125" customWidth="1"/>
    <col min="2" max="2" width="1.5703125" customWidth="1"/>
    <col min="3" max="3" width="20.5703125" customWidth="1"/>
    <col min="4" max="5" width="15.5703125" customWidth="1"/>
    <col min="6" max="6" width="2.5703125" customWidth="1"/>
    <col min="7" max="7" width="20.5703125" customWidth="1"/>
    <col min="8" max="8" width="11.5703125" customWidth="1"/>
    <col min="9" max="9" width="12.5703125" customWidth="1"/>
    <col min="10" max="10" width="11.140625" customWidth="1"/>
    <col min="11" max="11" width="15.42578125" customWidth="1"/>
    <col min="12" max="12" width="1.5703125" customWidth="1"/>
    <col min="13" max="13" width="2.5703125" customWidth="1"/>
    <col min="14" max="14" width="25.5703125" hidden="1" customWidth="1"/>
    <col min="15" max="42" width="10.5703125" hidden="1" customWidth="1"/>
    <col min="43" max="16384" width="9" hidden="1"/>
  </cols>
  <sheetData>
    <row r="1" spans="1:16" ht="13.35" customHeight="1" x14ac:dyDescent="0.2">
      <c r="F1" s="23"/>
      <c r="G1" s="23"/>
      <c r="H1" s="23"/>
      <c r="I1" s="23"/>
      <c r="J1" s="23"/>
      <c r="K1" s="874" t="s">
        <v>363</v>
      </c>
      <c r="P1" s="300" t="b">
        <v>0</v>
      </c>
    </row>
    <row r="2" spans="1:16" ht="13.35" customHeight="1" x14ac:dyDescent="0.2">
      <c r="F2" s="24"/>
      <c r="G2" s="24"/>
      <c r="H2" s="24"/>
      <c r="I2" s="24"/>
      <c r="J2" s="24"/>
      <c r="K2" s="25"/>
      <c r="N2" s="350"/>
      <c r="O2" s="350"/>
    </row>
    <row r="3" spans="1:16" ht="15" customHeight="1" x14ac:dyDescent="0.2">
      <c r="B3" s="555"/>
      <c r="C3" s="25"/>
      <c r="D3" s="25"/>
      <c r="E3" s="25"/>
      <c r="F3" s="25"/>
      <c r="G3" s="25"/>
      <c r="H3" s="25"/>
      <c r="I3" s="25"/>
      <c r="J3" s="25"/>
      <c r="K3" s="25"/>
      <c r="N3" s="350"/>
      <c r="O3" s="350"/>
    </row>
    <row r="4" spans="1:16" ht="18" customHeight="1" x14ac:dyDescent="0.2">
      <c r="B4" s="1021" t="str">
        <f>"Financial Forecasts for "&amp;mtype&amp;" P&amp;S Store"</f>
        <v>Financial Forecasts for Metro P&amp;S Store</v>
      </c>
      <c r="C4" s="1021"/>
      <c r="D4" s="1021"/>
      <c r="E4" s="1021"/>
      <c r="F4" s="974"/>
      <c r="G4" s="974"/>
      <c r="H4" s="974"/>
      <c r="I4" s="975"/>
      <c r="J4" s="976"/>
      <c r="K4" s="975"/>
      <c r="L4" s="974"/>
      <c r="N4" s="350"/>
      <c r="O4" s="350"/>
    </row>
    <row r="5" spans="1:16" ht="24.95" customHeight="1" x14ac:dyDescent="0.2">
      <c r="A5" s="1"/>
      <c r="B5" s="342" t="str">
        <f>"Store: "&amp;StoreName</f>
        <v xml:space="preserve">Store: </v>
      </c>
      <c r="C5" s="24"/>
      <c r="D5" s="81"/>
      <c r="E5" s="24"/>
      <c r="L5" s="25"/>
      <c r="M5" s="1"/>
      <c r="N5" s="14"/>
      <c r="O5" s="350"/>
    </row>
    <row r="6" spans="1:16" ht="15" customHeight="1" x14ac:dyDescent="0.2">
      <c r="A6" s="1"/>
      <c r="C6" s="758"/>
      <c r="D6" s="758"/>
      <c r="E6" s="758"/>
      <c r="F6" s="758"/>
      <c r="G6" s="758"/>
      <c r="H6" s="758"/>
      <c r="I6" s="758"/>
      <c r="J6" s="758"/>
      <c r="K6" s="758"/>
      <c r="L6" s="25"/>
      <c r="M6" s="1"/>
      <c r="N6" s="14"/>
      <c r="O6" s="350"/>
    </row>
    <row r="7" spans="1:16" ht="15" customHeight="1" x14ac:dyDescent="0.2">
      <c r="A7" s="1"/>
      <c r="C7" s="758"/>
      <c r="D7" s="758"/>
      <c r="E7" s="758"/>
      <c r="F7" s="758"/>
      <c r="G7" s="758"/>
      <c r="H7" s="758"/>
      <c r="I7" s="758"/>
      <c r="J7" s="758"/>
      <c r="K7" s="758"/>
      <c r="L7" s="25"/>
      <c r="M7" s="1"/>
      <c r="N7" s="14"/>
      <c r="O7" s="350"/>
    </row>
    <row r="8" spans="1:16" ht="15" customHeight="1" x14ac:dyDescent="0.2">
      <c r="A8" s="1"/>
      <c r="C8" s="758"/>
      <c r="D8" s="758"/>
      <c r="E8" s="758"/>
      <c r="F8" s="758"/>
      <c r="G8" s="758"/>
      <c r="H8" s="758"/>
      <c r="I8" s="758"/>
      <c r="J8" s="758"/>
      <c r="K8" s="758"/>
      <c r="L8" s="25"/>
      <c r="M8" s="1"/>
      <c r="N8" s="14"/>
      <c r="O8" s="350"/>
    </row>
    <row r="9" spans="1:16" ht="15" customHeight="1" x14ac:dyDescent="0.2">
      <c r="A9" s="1"/>
      <c r="C9" s="758"/>
      <c r="D9" s="758"/>
      <c r="E9" s="758"/>
      <c r="F9" s="758"/>
      <c r="G9" s="758"/>
      <c r="H9" s="758"/>
      <c r="I9" s="758"/>
      <c r="J9" s="758"/>
      <c r="K9" s="758"/>
      <c r="L9" s="25"/>
      <c r="M9" s="1"/>
      <c r="N9" s="14"/>
      <c r="O9" s="350"/>
    </row>
    <row r="10" spans="1:16" ht="15" customHeight="1" x14ac:dyDescent="0.2">
      <c r="L10" s="25"/>
      <c r="N10" s="350"/>
      <c r="O10" s="350"/>
    </row>
    <row r="11" spans="1:16" ht="15" customHeight="1" x14ac:dyDescent="0.2">
      <c r="L11" s="25"/>
      <c r="N11" s="350"/>
      <c r="O11" s="350"/>
    </row>
    <row r="12" spans="1:16" ht="15" customHeight="1" x14ac:dyDescent="0.2">
      <c r="L12" s="25"/>
      <c r="N12" s="350"/>
      <c r="O12" s="350"/>
    </row>
    <row r="13" spans="1:16" ht="15" customHeight="1" x14ac:dyDescent="0.25">
      <c r="C13" s="759"/>
      <c r="D13" s="759"/>
      <c r="E13" s="759"/>
      <c r="F13" s="759"/>
      <c r="G13" s="759"/>
      <c r="H13" s="759"/>
      <c r="I13" s="759"/>
      <c r="J13" s="759"/>
      <c r="K13" s="759"/>
      <c r="L13" s="25"/>
      <c r="N13" s="350"/>
      <c r="O13" s="350"/>
    </row>
    <row r="14" spans="1:16" ht="15" customHeight="1" x14ac:dyDescent="0.25">
      <c r="C14" s="759"/>
      <c r="D14" s="759"/>
      <c r="E14" s="759"/>
      <c r="F14" s="759"/>
      <c r="G14" s="759"/>
      <c r="H14" s="759"/>
      <c r="I14" s="759"/>
      <c r="J14" s="759"/>
      <c r="K14" s="759"/>
      <c r="L14" s="25"/>
      <c r="N14" s="350"/>
      <c r="O14" s="350"/>
    </row>
    <row r="15" spans="1:16" ht="15" customHeight="1" x14ac:dyDescent="0.2">
      <c r="C15" s="760"/>
      <c r="D15" s="760"/>
      <c r="E15" s="760"/>
      <c r="F15" s="760"/>
      <c r="G15" s="760"/>
      <c r="H15" s="760"/>
      <c r="I15" s="760"/>
      <c r="J15" s="760"/>
      <c r="K15" s="760"/>
      <c r="L15" s="25"/>
      <c r="N15" s="350"/>
      <c r="O15" s="350"/>
    </row>
    <row r="16" spans="1:16" ht="15" customHeight="1" x14ac:dyDescent="0.2">
      <c r="C16" s="760"/>
      <c r="D16" s="760"/>
      <c r="E16" s="760"/>
      <c r="F16" s="760"/>
      <c r="G16" s="760"/>
      <c r="H16" s="760"/>
      <c r="I16" s="760"/>
      <c r="J16" s="760"/>
      <c r="K16" s="760"/>
      <c r="L16" s="25"/>
      <c r="N16" s="350"/>
      <c r="O16" s="350"/>
    </row>
    <row r="17" spans="3:15" ht="15" customHeight="1" x14ac:dyDescent="0.2">
      <c r="C17" s="760"/>
      <c r="D17" s="760"/>
      <c r="E17" s="760"/>
      <c r="F17" s="760"/>
      <c r="G17" s="760"/>
      <c r="H17" s="760"/>
      <c r="J17" s="760"/>
      <c r="K17" s="760"/>
      <c r="L17" s="25"/>
      <c r="N17" s="350"/>
      <c r="O17" s="350"/>
    </row>
    <row r="18" spans="3:15" ht="15" customHeight="1" x14ac:dyDescent="0.25">
      <c r="C18" s="761"/>
      <c r="D18" s="759"/>
      <c r="E18" s="759"/>
      <c r="F18" s="759"/>
      <c r="G18" s="759"/>
      <c r="H18" s="759"/>
      <c r="I18" s="759"/>
      <c r="K18" s="759"/>
      <c r="L18" s="25"/>
      <c r="N18" s="350"/>
      <c r="O18" s="350"/>
    </row>
    <row r="19" spans="3:15" ht="15" customHeight="1" x14ac:dyDescent="0.25">
      <c r="C19" s="761"/>
      <c r="D19" s="759"/>
      <c r="E19" s="759"/>
      <c r="F19" s="759"/>
      <c r="G19" s="764"/>
      <c r="H19" s="759"/>
      <c r="I19" s="759"/>
      <c r="K19" s="759"/>
      <c r="L19" s="25"/>
      <c r="N19" s="350"/>
      <c r="O19" s="350"/>
    </row>
    <row r="20" spans="3:15" ht="15" customHeight="1" x14ac:dyDescent="0.25">
      <c r="C20" s="761"/>
      <c r="D20" s="759"/>
      <c r="E20" s="759"/>
      <c r="F20" s="759"/>
      <c r="H20" s="759"/>
      <c r="I20" s="759"/>
      <c r="J20" s="759"/>
      <c r="K20" s="759"/>
      <c r="L20" s="25"/>
      <c r="N20" s="350"/>
      <c r="O20" s="350"/>
    </row>
    <row r="21" spans="3:15" ht="15" x14ac:dyDescent="0.25">
      <c r="D21" s="759"/>
      <c r="E21" s="759"/>
      <c r="F21" s="759"/>
      <c r="H21" s="759"/>
      <c r="I21" s="759"/>
      <c r="J21" s="759"/>
      <c r="K21" s="759"/>
      <c r="L21" s="25"/>
      <c r="N21" s="350"/>
      <c r="O21" s="350"/>
    </row>
    <row r="22" spans="3:15" ht="15" x14ac:dyDescent="0.25">
      <c r="D22" s="759"/>
      <c r="E22" s="759"/>
      <c r="F22" s="759"/>
      <c r="H22" s="759"/>
      <c r="I22" s="759"/>
      <c r="J22" s="759"/>
      <c r="K22" s="759"/>
      <c r="L22" s="25"/>
      <c r="N22" s="350"/>
      <c r="O22" s="350"/>
    </row>
    <row r="23" spans="3:15" ht="15" x14ac:dyDescent="0.25">
      <c r="D23" s="759"/>
      <c r="E23" s="759"/>
      <c r="F23" s="759"/>
      <c r="H23" s="759"/>
      <c r="I23" s="759"/>
      <c r="K23" s="759"/>
      <c r="N23" s="350"/>
      <c r="O23" s="350"/>
    </row>
    <row r="24" spans="3:15" ht="12.75" customHeight="1" x14ac:dyDescent="0.2">
      <c r="N24" s="350"/>
      <c r="O24" s="350"/>
    </row>
    <row r="25" spans="3:15" ht="30" customHeight="1" x14ac:dyDescent="0.25">
      <c r="C25" s="762"/>
      <c r="J25" s="938" t="s">
        <v>361</v>
      </c>
      <c r="N25" s="350"/>
      <c r="O25" s="350"/>
    </row>
    <row r="26" spans="3:15" ht="15" x14ac:dyDescent="0.25">
      <c r="C26" s="763"/>
      <c r="N26" s="350"/>
      <c r="O26" s="350"/>
    </row>
    <row r="27" spans="3:15" ht="15" x14ac:dyDescent="0.25">
      <c r="C27" s="763"/>
    </row>
    <row r="28" spans="3:15" x14ac:dyDescent="0.2"/>
    <row r="29" spans="3:15" x14ac:dyDescent="0.2"/>
    <row r="30" spans="3:15" x14ac:dyDescent="0.2"/>
    <row r="31" spans="3:15" x14ac:dyDescent="0.2"/>
    <row r="32" spans="3:15" x14ac:dyDescent="0.2"/>
    <row r="33" spans="1:12" x14ac:dyDescent="0.2"/>
    <row r="34" spans="1:12" ht="27.95" customHeight="1" x14ac:dyDescent="0.2"/>
    <row r="35" spans="1:12" ht="27.95" customHeight="1" x14ac:dyDescent="0.2">
      <c r="B35" s="25"/>
      <c r="C35" s="25"/>
      <c r="D35" s="25"/>
      <c r="E35" s="25"/>
      <c r="F35" s="25"/>
      <c r="G35" s="25"/>
      <c r="H35" s="25"/>
      <c r="I35" s="25"/>
      <c r="J35" s="25"/>
      <c r="K35" s="25"/>
      <c r="L35" s="25"/>
    </row>
    <row r="36" spans="1:12" x14ac:dyDescent="0.2">
      <c r="A36" t="s">
        <v>365</v>
      </c>
    </row>
    <row r="37" spans="1:12" hidden="1" x14ac:dyDescent="0.2"/>
    <row r="38" spans="1:12" hidden="1" x14ac:dyDescent="0.2"/>
    <row r="39" spans="1:12" hidden="1" x14ac:dyDescent="0.2"/>
    <row r="40" spans="1:12" hidden="1" x14ac:dyDescent="0.2"/>
    <row r="41" spans="1:12" hidden="1" x14ac:dyDescent="0.2"/>
    <row r="42" spans="1:12" hidden="1" x14ac:dyDescent="0.2"/>
    <row r="43" spans="1:12" hidden="1" x14ac:dyDescent="0.2"/>
    <row r="44" spans="1:12" hidden="1" x14ac:dyDescent="0.2"/>
    <row r="45" spans="1:12" hidden="1" x14ac:dyDescent="0.2"/>
    <row r="46" spans="1:12" hidden="1" x14ac:dyDescent="0.2"/>
    <row r="47" spans="1:12" hidden="1" x14ac:dyDescent="0.2"/>
    <row r="48" spans="1:12" hidden="1" x14ac:dyDescent="0.2"/>
    <row r="49" spans="3:12" hidden="1" x14ac:dyDescent="0.2"/>
    <row r="50" spans="3:12" hidden="1" x14ac:dyDescent="0.2"/>
    <row r="51" spans="3:12" hidden="1" x14ac:dyDescent="0.2"/>
    <row r="52" spans="3:12" hidden="1" x14ac:dyDescent="0.2"/>
    <row r="53" spans="3:12" hidden="1" x14ac:dyDescent="0.2"/>
    <row r="54" spans="3:12" hidden="1" x14ac:dyDescent="0.2"/>
    <row r="55" spans="3:12" hidden="1" x14ac:dyDescent="0.2">
      <c r="C55" s="75"/>
      <c r="D55" s="75"/>
      <c r="E55" s="75"/>
      <c r="F55" s="75"/>
      <c r="G55" s="75"/>
      <c r="H55" s="75"/>
      <c r="I55" s="75"/>
      <c r="J55" s="75"/>
      <c r="K55" s="75"/>
      <c r="L55" s="75"/>
    </row>
    <row r="56" spans="3:12" hidden="1" x14ac:dyDescent="0.2"/>
    <row r="57" spans="3:12" hidden="1" x14ac:dyDescent="0.2"/>
    <row r="58" spans="3:12" hidden="1" x14ac:dyDescent="0.2"/>
    <row r="59" spans="3:12" hidden="1" x14ac:dyDescent="0.2"/>
    <row r="60" spans="3:12" hidden="1" x14ac:dyDescent="0.2"/>
    <row r="61" spans="3:12" hidden="1" x14ac:dyDescent="0.2"/>
    <row r="62" spans="3:12" hidden="1" x14ac:dyDescent="0.2"/>
    <row r="63" spans="3:12" hidden="1" x14ac:dyDescent="0.2"/>
    <row r="64" spans="3:12"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sheetData>
  <mergeCells count="1">
    <mergeCell ref="B4:E4"/>
  </mergeCells>
  <phoneticPr fontId="7" type="noConversion"/>
  <hyperlinks>
    <hyperlink ref="J25" location="LocStoreDetails" tooltip="Start" display="Start input" xr:uid="{00000000-0004-0000-0500-000000000000}"/>
  </hyperlinks>
  <pageMargins left="0.39370078740157483" right="0.39370078740157483" top="0.78740157480314965" bottom="0.39370078740157483" header="0.27559055118110237" footer="0.27559055118110237"/>
  <pageSetup paperSize="9" scale="75" orientation="landscape" r:id="rId1"/>
  <headerFooter alignWithMargins="0">
    <oddHeader>&amp;C&amp;12&amp;U&amp;A</oddHeader>
    <oddFooter>&amp;L&amp;8&amp;D &amp;T&amp;C&amp;8Financial Projections&amp;R&amp;8&amp;A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6" r:id="rId4" name="Check Box 16">
              <controlPr defaultSize="0" autoFill="0" autoLine="0" autoPict="0">
                <anchor moveWithCells="1">
                  <from>
                    <xdr:col>5</xdr:col>
                    <xdr:colOff>38100</xdr:colOff>
                    <xdr:row>21</xdr:row>
                    <xdr:rowOff>66675</xdr:rowOff>
                  </from>
                  <to>
                    <xdr:col>6</xdr:col>
                    <xdr:colOff>66675</xdr:colOff>
                    <xdr:row>22</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0070C0"/>
  </sheetPr>
  <dimension ref="A1:AI58"/>
  <sheetViews>
    <sheetView zoomScale="130" zoomScaleNormal="130" workbookViewId="0">
      <selection activeCell="K28" sqref="K28"/>
    </sheetView>
  </sheetViews>
  <sheetFormatPr defaultColWidth="0" defaultRowHeight="12.75" zeroHeight="1" x14ac:dyDescent="0.2"/>
  <cols>
    <col min="1" max="1" width="15.5703125" customWidth="1"/>
    <col min="2" max="2" width="1.5703125" customWidth="1"/>
    <col min="3" max="3" width="25.5703125" customWidth="1"/>
    <col min="4" max="5" width="1.5703125" customWidth="1"/>
    <col min="6" max="6" width="2.5703125" customWidth="1"/>
    <col min="7" max="9" width="9.5703125" customWidth="1"/>
    <col min="10" max="10" width="1.5703125" customWidth="1"/>
    <col min="11" max="15" width="10.5703125" customWidth="1"/>
    <col min="16" max="17" width="1.5703125" customWidth="1"/>
    <col min="18" max="18" width="2.5703125" customWidth="1"/>
    <col min="19" max="19" width="9" hidden="1" customWidth="1"/>
    <col min="20" max="22" width="5.5703125" hidden="1" customWidth="1"/>
    <col min="23" max="24" width="9" hidden="1" customWidth="1"/>
    <col min="25" max="25" width="15.5703125" hidden="1" customWidth="1"/>
    <col min="26" max="35" width="12.5703125" hidden="1" customWidth="1"/>
    <col min="36" max="16384" width="8.85546875" hidden="1"/>
  </cols>
  <sheetData>
    <row r="1" spans="1:22" ht="15" customHeight="1" thickBot="1" x14ac:dyDescent="0.25">
      <c r="A1" s="1010" t="s">
        <v>283</v>
      </c>
      <c r="B1" s="78" t="str">
        <f>"Financial Forecasts for "&amp;mtype&amp;" P&amp;S Store"</f>
        <v>Financial Forecasts for Metro P&amp;S Store</v>
      </c>
      <c r="C1" s="304"/>
      <c r="D1" s="304"/>
      <c r="E1" s="304"/>
      <c r="F1" s="304"/>
      <c r="G1" s="26"/>
      <c r="H1" s="26"/>
      <c r="I1" s="26"/>
      <c r="J1" s="26"/>
      <c r="K1" s="26"/>
      <c r="L1" s="26"/>
      <c r="M1" s="26"/>
      <c r="N1" s="26"/>
      <c r="O1" s="26"/>
      <c r="P1" s="26"/>
      <c r="Q1" s="26"/>
      <c r="R1" s="26"/>
      <c r="S1" s="25"/>
      <c r="T1" s="25"/>
      <c r="U1" s="25"/>
      <c r="V1" s="25"/>
    </row>
    <row r="2" spans="1:22" ht="15" customHeight="1" x14ac:dyDescent="0.2">
      <c r="A2" s="985"/>
      <c r="B2" s="342" t="str">
        <f>"Store: "&amp;StoreName</f>
        <v xml:space="preserve">Store: </v>
      </c>
      <c r="C2" s="49"/>
      <c r="D2" s="49"/>
      <c r="E2" s="49"/>
      <c r="F2" s="49"/>
      <c r="G2" s="26"/>
      <c r="H2" s="26"/>
      <c r="I2" s="26"/>
      <c r="J2" s="26"/>
      <c r="K2" s="26"/>
      <c r="L2" s="26"/>
      <c r="M2" s="26"/>
      <c r="N2" s="26"/>
      <c r="O2" s="26"/>
      <c r="P2" s="26"/>
      <c r="Q2" s="26"/>
      <c r="R2" s="26"/>
      <c r="S2" s="25"/>
      <c r="T2" s="25"/>
      <c r="U2" s="25"/>
      <c r="V2" s="25"/>
    </row>
    <row r="3" spans="1:22" ht="15" customHeight="1" x14ac:dyDescent="0.2">
      <c r="A3" s="990" t="s">
        <v>350</v>
      </c>
      <c r="B3" s="767"/>
      <c r="C3" s="26"/>
      <c r="D3" s="26"/>
      <c r="E3" s="26"/>
      <c r="F3" s="26"/>
      <c r="G3" s="26"/>
      <c r="H3" s="26"/>
      <c r="I3" s="26"/>
      <c r="J3" s="26"/>
      <c r="K3" s="26"/>
      <c r="L3" s="26"/>
      <c r="M3" s="26"/>
      <c r="N3" s="26"/>
      <c r="O3" s="26"/>
      <c r="P3" s="26"/>
      <c r="Q3" s="26"/>
      <c r="R3" s="26"/>
      <c r="S3" s="25"/>
      <c r="T3" s="25"/>
      <c r="U3" s="25"/>
      <c r="V3" s="25"/>
    </row>
    <row r="4" spans="1:22" ht="15" customHeight="1" x14ac:dyDescent="0.2">
      <c r="A4" s="991" t="s">
        <v>351</v>
      </c>
      <c r="B4" s="768" t="s">
        <v>283</v>
      </c>
      <c r="C4" s="125"/>
      <c r="D4" s="125"/>
      <c r="E4" s="125"/>
      <c r="F4" s="125"/>
      <c r="G4" s="256"/>
      <c r="H4" s="256"/>
      <c r="I4" s="256"/>
      <c r="J4" s="256"/>
      <c r="K4" s="256"/>
      <c r="L4" s="256"/>
      <c r="M4" s="256"/>
      <c r="N4" s="256"/>
      <c r="O4" s="256"/>
      <c r="P4" s="256"/>
      <c r="Q4" s="257"/>
      <c r="R4" s="26"/>
      <c r="S4" s="25"/>
      <c r="T4" s="25"/>
      <c r="U4" s="25"/>
      <c r="V4" s="25"/>
    </row>
    <row r="5" spans="1:22" ht="15" customHeight="1" x14ac:dyDescent="0.2">
      <c r="A5" s="991" t="s">
        <v>255</v>
      </c>
      <c r="B5" s="546"/>
      <c r="C5" s="572" t="s">
        <v>139</v>
      </c>
      <c r="D5" s="26"/>
      <c r="E5" s="26"/>
      <c r="F5" s="26"/>
      <c r="G5" s="26"/>
      <c r="H5" s="26"/>
      <c r="I5" s="26"/>
      <c r="J5" s="26"/>
      <c r="K5" s="572" t="s">
        <v>121</v>
      </c>
      <c r="L5" s="26"/>
      <c r="M5" s="26"/>
      <c r="N5" s="26"/>
      <c r="O5" s="26"/>
      <c r="P5" s="26"/>
      <c r="Q5" s="27"/>
      <c r="R5" s="26"/>
      <c r="S5" s="25"/>
      <c r="T5" s="25"/>
      <c r="U5" s="25"/>
      <c r="V5" s="25"/>
    </row>
    <row r="6" spans="1:22" ht="15" customHeight="1" x14ac:dyDescent="0.2">
      <c r="A6" s="991" t="s">
        <v>352</v>
      </c>
      <c r="B6" s="562"/>
      <c r="C6" s="93"/>
      <c r="D6" s="605"/>
      <c r="E6" s="605"/>
      <c r="F6" s="605"/>
      <c r="G6" s="613" t="s">
        <v>80</v>
      </c>
      <c r="H6" s="614"/>
      <c r="I6" s="615"/>
      <c r="J6" s="26"/>
      <c r="K6" s="93"/>
      <c r="L6" s="605"/>
      <c r="M6" s="605"/>
      <c r="N6" s="621"/>
      <c r="O6" s="26"/>
      <c r="P6" s="26"/>
      <c r="Q6" s="27"/>
      <c r="R6" s="26"/>
      <c r="S6" s="25"/>
      <c r="T6" s="25"/>
      <c r="U6" s="25"/>
      <c r="V6" s="25"/>
    </row>
    <row r="7" spans="1:22" ht="15" customHeight="1" x14ac:dyDescent="0.2">
      <c r="A7" s="991" t="s">
        <v>58</v>
      </c>
      <c r="B7" s="562"/>
      <c r="C7" s="606"/>
      <c r="D7" s="607"/>
      <c r="E7" s="607"/>
      <c r="F7" s="607"/>
      <c r="G7" s="126">
        <v>1</v>
      </c>
      <c r="H7" s="616">
        <v>2</v>
      </c>
      <c r="I7" s="617">
        <v>3</v>
      </c>
      <c r="J7" s="26"/>
      <c r="K7" s="606"/>
      <c r="L7" s="607"/>
      <c r="M7" s="607"/>
      <c r="N7" s="622"/>
      <c r="O7" s="26"/>
      <c r="P7" s="26"/>
      <c r="Q7" s="27"/>
      <c r="R7" s="26"/>
      <c r="S7" s="25"/>
      <c r="T7" s="25"/>
    </row>
    <row r="8" spans="1:22" ht="15" customHeight="1" x14ac:dyDescent="0.2">
      <c r="A8" s="992" t="s">
        <v>353</v>
      </c>
      <c r="B8" s="562"/>
      <c r="C8" s="608" t="s">
        <v>5</v>
      </c>
      <c r="D8" s="609"/>
      <c r="E8" s="609"/>
      <c r="F8" s="610"/>
      <c r="G8" s="127">
        <f>'P&amp;L Summary'!F7</f>
        <v>0</v>
      </c>
      <c r="H8" s="128">
        <f>'P&amp;L Summary'!G7</f>
        <v>0</v>
      </c>
      <c r="I8" s="129">
        <f>'P&amp;L Summary'!H7</f>
        <v>0</v>
      </c>
      <c r="J8" s="26"/>
      <c r="K8" s="618" t="s">
        <v>122</v>
      </c>
      <c r="L8" s="609"/>
      <c r="M8" s="609"/>
      <c r="N8" s="623" t="s">
        <v>134</v>
      </c>
      <c r="O8" s="26"/>
      <c r="P8" s="26"/>
      <c r="Q8" s="27"/>
      <c r="R8" s="26"/>
      <c r="S8" s="25"/>
    </row>
    <row r="9" spans="1:22" ht="15" customHeight="1" x14ac:dyDescent="0.25">
      <c r="A9" s="986"/>
      <c r="B9" s="562"/>
      <c r="C9" s="608" t="s">
        <v>34</v>
      </c>
      <c r="D9" s="609"/>
      <c r="E9" s="609"/>
      <c r="F9" s="610"/>
      <c r="G9" s="127">
        <f>'P&amp;L Summary'!F14</f>
        <v>0</v>
      </c>
      <c r="H9" s="128">
        <f>'P&amp;L Summary'!G14</f>
        <v>0</v>
      </c>
      <c r="I9" s="129">
        <f>'P&amp;L Summary'!H14</f>
        <v>0</v>
      </c>
      <c r="J9" s="26"/>
      <c r="K9" s="608" t="str">
        <f>'Input - Store'!B4</f>
        <v>Store Details &amp; Global Settings</v>
      </c>
      <c r="L9" s="609"/>
      <c r="M9" s="609"/>
      <c r="N9" s="302" t="str">
        <f t="shared" ref="N9:N14" si="0">U9</f>
        <v>û</v>
      </c>
      <c r="O9" s="26"/>
      <c r="P9" s="26"/>
      <c r="Q9" s="27"/>
      <c r="R9" s="26"/>
      <c r="S9" s="25"/>
      <c r="T9" t="b">
        <f>'Input - Store'!$X$1</f>
        <v>0</v>
      </c>
      <c r="U9" s="301" t="str">
        <f t="shared" ref="U9:U14" si="1">IF(T9=TRUE,"ü","û")</f>
        <v>û</v>
      </c>
      <c r="V9">
        <f>IF(T9=TRUE,1,0)</f>
        <v>0</v>
      </c>
    </row>
    <row r="10" spans="1:22" ht="15" customHeight="1" x14ac:dyDescent="0.25">
      <c r="A10" s="988" t="s">
        <v>354</v>
      </c>
      <c r="B10" s="562"/>
      <c r="C10" s="608" t="s">
        <v>100</v>
      </c>
      <c r="D10" s="609"/>
      <c r="E10" s="609"/>
      <c r="F10" s="610"/>
      <c r="G10" s="130">
        <f>IF(G8=0,0,G9/G8)</f>
        <v>0</v>
      </c>
      <c r="H10" s="131">
        <f>IF(H8=0,0,H9/H8)</f>
        <v>0</v>
      </c>
      <c r="I10" s="132">
        <f>IF(I8=0,0,I9/I8)</f>
        <v>0</v>
      </c>
      <c r="J10" s="26"/>
      <c r="K10" s="619" t="s">
        <v>265</v>
      </c>
      <c r="L10" s="609"/>
      <c r="M10" s="609"/>
      <c r="N10" s="302" t="str">
        <f t="shared" si="0"/>
        <v>û</v>
      </c>
      <c r="O10" s="26"/>
      <c r="P10" s="26"/>
      <c r="Q10" s="27"/>
      <c r="R10" s="26"/>
      <c r="S10" s="25"/>
      <c r="T10" t="b">
        <f>'Input - Initial'!$X$1</f>
        <v>0</v>
      </c>
      <c r="U10" s="301" t="str">
        <f t="shared" si="1"/>
        <v>û</v>
      </c>
      <c r="V10">
        <f>IF(T10=TRUE,1,0)</f>
        <v>0</v>
      </c>
    </row>
    <row r="11" spans="1:22" ht="15" customHeight="1" x14ac:dyDescent="0.25">
      <c r="A11" s="989" t="s">
        <v>255</v>
      </c>
      <c r="B11" s="562"/>
      <c r="C11" s="608" t="s">
        <v>58</v>
      </c>
      <c r="D11" s="609"/>
      <c r="E11" s="609"/>
      <c r="F11" s="610"/>
      <c r="G11" s="127">
        <f>'P&amp;L Summary'!F31</f>
        <v>0</v>
      </c>
      <c r="H11" s="128">
        <f>'P&amp;L Summary'!G31</f>
        <v>0</v>
      </c>
      <c r="I11" s="129">
        <f>'P&amp;L Summary'!H31</f>
        <v>0</v>
      </c>
      <c r="J11" s="26"/>
      <c r="K11" s="608" t="str">
        <f>'Input - Sales'!B4</f>
        <v>Sales &amp; Gross Margins</v>
      </c>
      <c r="L11" s="609"/>
      <c r="M11" s="609"/>
      <c r="N11" s="302" t="str">
        <f t="shared" si="0"/>
        <v>û</v>
      </c>
      <c r="O11" s="26"/>
      <c r="P11" s="26"/>
      <c r="Q11" s="27"/>
      <c r="R11" s="26"/>
      <c r="S11" s="25"/>
      <c r="T11" t="b">
        <f>'Input - Sales'!$X$1</f>
        <v>0</v>
      </c>
      <c r="U11" s="301" t="str">
        <f t="shared" si="1"/>
        <v>û</v>
      </c>
      <c r="V11">
        <f>IF(T11=TRUE,1,0)</f>
        <v>0</v>
      </c>
    </row>
    <row r="12" spans="1:22" ht="15" customHeight="1" x14ac:dyDescent="0.25">
      <c r="A12" s="989" t="s">
        <v>216</v>
      </c>
      <c r="B12" s="562"/>
      <c r="C12" s="608" t="s">
        <v>101</v>
      </c>
      <c r="D12" s="609"/>
      <c r="E12" s="609"/>
      <c r="F12" s="610"/>
      <c r="G12" s="133">
        <f>'P&amp;L Summary'!F32</f>
        <v>0</v>
      </c>
      <c r="H12" s="134">
        <f>'P&amp;L Summary'!G32</f>
        <v>0</v>
      </c>
      <c r="I12" s="135">
        <f>'P&amp;L Summary'!H32</f>
        <v>0</v>
      </c>
      <c r="J12" s="26"/>
      <c r="K12" s="608" t="str">
        <f>'Input - Overheads'!B4</f>
        <v>Overheads, other cost of sales</v>
      </c>
      <c r="L12" s="609"/>
      <c r="M12" s="609"/>
      <c r="N12" s="302" t="str">
        <f t="shared" si="0"/>
        <v>û</v>
      </c>
      <c r="O12" s="26"/>
      <c r="P12" s="26"/>
      <c r="Q12" s="27"/>
      <c r="R12" s="26"/>
      <c r="S12" s="25"/>
      <c r="T12" t="b">
        <f>'Input - Overheads'!$X$1</f>
        <v>0</v>
      </c>
      <c r="U12" s="301" t="str">
        <f t="shared" si="1"/>
        <v>û</v>
      </c>
      <c r="V12">
        <f>IF(T12=TRUE,1,0)</f>
        <v>0</v>
      </c>
    </row>
    <row r="13" spans="1:22" ht="15" customHeight="1" x14ac:dyDescent="0.25">
      <c r="A13" s="989" t="s">
        <v>355</v>
      </c>
      <c r="B13" s="562"/>
      <c r="C13" s="608" t="s">
        <v>95</v>
      </c>
      <c r="D13" s="609"/>
      <c r="E13" s="609"/>
      <c r="F13" s="610"/>
      <c r="G13" s="127">
        <f>'P&amp;L Summary'!F35</f>
        <v>0</v>
      </c>
      <c r="H13" s="128">
        <f>'P&amp;L Summary'!G35</f>
        <v>0</v>
      </c>
      <c r="I13" s="129">
        <f>'P&amp;L Summary'!H35</f>
        <v>0</v>
      </c>
      <c r="J13" s="26"/>
      <c r="K13" s="608" t="str">
        <f>'Input - Finance'!B4</f>
        <v>Finance &amp; Other</v>
      </c>
      <c r="L13" s="609"/>
      <c r="M13" s="609"/>
      <c r="N13" s="302" t="str">
        <f t="shared" si="0"/>
        <v>û</v>
      </c>
      <c r="O13" s="26"/>
      <c r="P13" s="26"/>
      <c r="Q13" s="27"/>
      <c r="R13" s="26"/>
      <c r="S13" s="25"/>
      <c r="T13" t="b">
        <f>'Input - Finance'!$X$1</f>
        <v>0</v>
      </c>
      <c r="U13" s="301" t="str">
        <f t="shared" si="1"/>
        <v>û</v>
      </c>
      <c r="V13">
        <f>IF(T13=TRUE,1,0)</f>
        <v>0</v>
      </c>
    </row>
    <row r="14" spans="1:22" ht="15" customHeight="1" x14ac:dyDescent="0.25">
      <c r="A14" s="989" t="s">
        <v>356</v>
      </c>
      <c r="B14" s="562"/>
      <c r="C14" s="608" t="s">
        <v>96</v>
      </c>
      <c r="D14" s="609"/>
      <c r="E14" s="609"/>
      <c r="F14" s="610"/>
      <c r="G14" s="127">
        <f>'Cash Flow Summary'!I43</f>
        <v>0</v>
      </c>
      <c r="H14" s="128">
        <f>'Cash Flow Summary'!J43</f>
        <v>0</v>
      </c>
      <c r="I14" s="129">
        <f>'Cash Flow Summary'!K43</f>
        <v>0</v>
      </c>
      <c r="J14" s="26"/>
      <c r="K14" s="620" t="s">
        <v>142</v>
      </c>
      <c r="L14" s="611"/>
      <c r="M14" s="611"/>
      <c r="N14" s="329" t="str">
        <f t="shared" si="0"/>
        <v>û</v>
      </c>
      <c r="O14" s="983" t="str">
        <f>V14</f>
        <v>see Terms sheet</v>
      </c>
      <c r="P14" s="26"/>
      <c r="Q14" s="27"/>
      <c r="R14" s="26"/>
      <c r="S14" s="25"/>
      <c r="T14" t="b">
        <f>TermsAgreed</f>
        <v>0</v>
      </c>
      <c r="U14" s="301" t="str">
        <f t="shared" si="1"/>
        <v>û</v>
      </c>
      <c r="V14" t="str">
        <f>IF(T13=FALSE,"see Terms sheet",0)</f>
        <v>see Terms sheet</v>
      </c>
    </row>
    <row r="15" spans="1:22" ht="15" customHeight="1" x14ac:dyDescent="0.2">
      <c r="A15" s="989" t="s">
        <v>357</v>
      </c>
      <c r="B15" s="562"/>
      <c r="C15" s="608" t="s">
        <v>97</v>
      </c>
      <c r="D15" s="609"/>
      <c r="E15" s="609"/>
      <c r="F15" s="610"/>
      <c r="G15" s="127">
        <f>'Cash Flow Summary'!I45</f>
        <v>0</v>
      </c>
      <c r="H15" s="128">
        <f>'Cash Flow Summary'!J45</f>
        <v>0</v>
      </c>
      <c r="I15" s="129">
        <f>'Cash Flow Summary'!K45</f>
        <v>0</v>
      </c>
      <c r="J15" s="26"/>
      <c r="K15" s="1022" t="str">
        <f>+V15</f>
        <v xml:space="preserve"> ! Please agree to the terms and conditions on the Terms sheet</v>
      </c>
      <c r="L15" s="1022"/>
      <c r="M15" s="1022"/>
      <c r="N15" s="1022"/>
      <c r="O15" s="26"/>
      <c r="P15" s="26"/>
      <c r="Q15" s="27"/>
      <c r="R15" s="26"/>
      <c r="S15" s="25"/>
      <c r="V15" t="str">
        <f>IF(T14=FALSE," ! Please agree to the terms and conditions on the Terms sheet",0)</f>
        <v xml:space="preserve"> ! Please agree to the terms and conditions on the Terms sheet</v>
      </c>
    </row>
    <row r="16" spans="1:22" ht="15" customHeight="1" x14ac:dyDescent="0.2">
      <c r="A16" s="989" t="s">
        <v>358</v>
      </c>
      <c r="B16" s="562"/>
      <c r="C16" s="608" t="s">
        <v>98</v>
      </c>
      <c r="D16" s="609"/>
      <c r="E16" s="609"/>
      <c r="F16" s="610"/>
      <c r="G16" s="127">
        <f>'Cash Flow Summary'!I46</f>
        <v>0</v>
      </c>
      <c r="H16" s="128">
        <f>'Cash Flow Summary'!J46</f>
        <v>0</v>
      </c>
      <c r="I16" s="129">
        <f>'Cash Flow Summary'!K46</f>
        <v>0</v>
      </c>
      <c r="J16" s="26"/>
      <c r="K16" s="1023"/>
      <c r="L16" s="1023"/>
      <c r="M16" s="1023"/>
      <c r="N16" s="1023"/>
      <c r="O16" s="26"/>
      <c r="P16" s="26"/>
      <c r="Q16" s="27"/>
      <c r="R16" s="26"/>
      <c r="S16" s="25"/>
    </row>
    <row r="17" spans="1:19" ht="15" customHeight="1" x14ac:dyDescent="0.2">
      <c r="A17" s="989" t="s">
        <v>5</v>
      </c>
      <c r="B17" s="562"/>
      <c r="C17" s="769" t="str">
        <f>IF('Cash Flow Monthly'!$E$54=1,"Overdraft limit exceeded by","")</f>
        <v/>
      </c>
      <c r="D17" s="611"/>
      <c r="E17" s="611"/>
      <c r="F17" s="612"/>
      <c r="G17" s="331">
        <f>-'Cash Flow Summary'!I49</f>
        <v>0</v>
      </c>
      <c r="H17" s="332">
        <f>-'Cash Flow Summary'!J49</f>
        <v>0</v>
      </c>
      <c r="I17" s="333">
        <f>-'Cash Flow Summary'!K49</f>
        <v>0</v>
      </c>
      <c r="J17" s="26"/>
      <c r="N17" s="26"/>
      <c r="O17" s="26"/>
      <c r="P17" s="26"/>
      <c r="Q17" s="27"/>
      <c r="R17" s="26"/>
      <c r="S17" s="25"/>
    </row>
    <row r="18" spans="1:19" ht="15" customHeight="1" x14ac:dyDescent="0.2">
      <c r="A18" s="987"/>
      <c r="B18" s="562"/>
      <c r="C18" s="572" t="s">
        <v>272</v>
      </c>
      <c r="D18" s="26"/>
      <c r="E18" s="26"/>
      <c r="F18" s="26"/>
      <c r="G18" s="26"/>
      <c r="H18" s="26"/>
      <c r="I18" s="26"/>
      <c r="J18" s="26"/>
      <c r="K18" s="26"/>
      <c r="L18" s="26"/>
      <c r="M18" s="26"/>
      <c r="N18" s="26"/>
      <c r="O18" s="26"/>
      <c r="P18" s="26"/>
      <c r="Q18" s="27"/>
      <c r="R18" s="26"/>
      <c r="S18" s="25"/>
    </row>
    <row r="19" spans="1:19" ht="15" customHeight="1" x14ac:dyDescent="0.2">
      <c r="A19" s="987"/>
      <c r="B19" s="562"/>
      <c r="C19" s="93"/>
      <c r="D19" s="605"/>
      <c r="E19" s="605"/>
      <c r="F19" s="605"/>
      <c r="G19" s="624"/>
      <c r="H19" s="624"/>
      <c r="I19" s="625"/>
      <c r="J19" s="26"/>
      <c r="N19" s="26"/>
      <c r="O19" s="26"/>
      <c r="P19" s="26"/>
      <c r="Q19" s="27"/>
      <c r="R19" s="26"/>
      <c r="S19" s="25"/>
    </row>
    <row r="20" spans="1:19" ht="15" customHeight="1" x14ac:dyDescent="0.2">
      <c r="A20" s="987"/>
      <c r="B20" s="562"/>
      <c r="C20" s="626" t="s">
        <v>41</v>
      </c>
      <c r="D20" s="627"/>
      <c r="E20" s="627"/>
      <c r="F20" s="627"/>
      <c r="G20" s="84"/>
      <c r="H20" s="85"/>
      <c r="I20" s="86"/>
      <c r="J20" s="26"/>
      <c r="N20" s="26"/>
      <c r="O20" s="26"/>
      <c r="P20" s="26"/>
      <c r="Q20" s="27"/>
      <c r="R20" s="26"/>
      <c r="S20" s="25"/>
    </row>
    <row r="21" spans="1:19" ht="15" customHeight="1" x14ac:dyDescent="0.2">
      <c r="A21" s="986"/>
      <c r="B21" s="562"/>
      <c r="C21" s="28" t="s">
        <v>99</v>
      </c>
      <c r="D21" s="627"/>
      <c r="E21" s="627"/>
      <c r="F21" s="627"/>
      <c r="G21" s="136"/>
      <c r="H21" s="137"/>
      <c r="I21" s="138"/>
      <c r="J21" s="26"/>
      <c r="K21" s="26"/>
      <c r="L21" s="26"/>
      <c r="M21" s="26"/>
      <c r="N21" s="26"/>
      <c r="O21" s="26"/>
      <c r="P21" s="26"/>
      <c r="Q21" s="27"/>
      <c r="R21" s="26"/>
      <c r="S21" s="25"/>
    </row>
    <row r="22" spans="1:19" ht="15" customHeight="1" x14ac:dyDescent="0.2">
      <c r="A22" s="986"/>
      <c r="B22" s="562"/>
      <c r="C22" s="264"/>
      <c r="D22" s="628"/>
      <c r="E22" s="628"/>
      <c r="F22" s="628"/>
      <c r="G22" s="628"/>
      <c r="H22" s="628"/>
      <c r="I22" s="121"/>
      <c r="J22" s="26"/>
      <c r="K22" s="26"/>
      <c r="L22" s="26"/>
      <c r="M22" s="26"/>
      <c r="N22" s="26"/>
      <c r="O22" s="26"/>
      <c r="P22" s="26"/>
      <c r="Q22" s="27"/>
      <c r="R22" s="26"/>
      <c r="S22" s="25"/>
    </row>
    <row r="23" spans="1:19" ht="15" customHeight="1" x14ac:dyDescent="0.2">
      <c r="A23" s="986"/>
      <c r="B23" s="562"/>
      <c r="C23" s="831" t="str">
        <f>Calcs!A9</f>
        <v/>
      </c>
      <c r="D23" s="568"/>
      <c r="E23" s="568"/>
      <c r="F23" s="568"/>
      <c r="G23" s="832" t="str">
        <f>Calcs!A7</f>
        <v/>
      </c>
      <c r="H23" s="568"/>
      <c r="I23" s="568"/>
      <c r="J23" s="26"/>
      <c r="K23" s="26"/>
      <c r="L23" s="26"/>
      <c r="M23" s="26"/>
      <c r="N23" s="26"/>
      <c r="O23" s="26"/>
      <c r="P23" s="26"/>
      <c r="Q23" s="27"/>
      <c r="R23" s="26"/>
      <c r="S23" s="25"/>
    </row>
    <row r="24" spans="1:19" ht="15" customHeight="1" x14ac:dyDescent="0.2">
      <c r="A24" s="986"/>
      <c r="B24" s="562"/>
      <c r="C24" s="833" t="str">
        <f>Calcs!A10</f>
        <v/>
      </c>
      <c r="D24" s="49"/>
      <c r="E24" s="49"/>
      <c r="F24" s="49"/>
      <c r="G24" s="49"/>
      <c r="H24" s="49"/>
      <c r="I24" s="49"/>
      <c r="J24" s="26"/>
      <c r="K24" s="26"/>
      <c r="L24" s="26"/>
      <c r="M24" s="26"/>
      <c r="N24" s="26"/>
      <c r="O24" s="26"/>
      <c r="P24" s="26"/>
      <c r="Q24" s="27"/>
      <c r="R24" s="26"/>
      <c r="S24" s="25"/>
    </row>
    <row r="25" spans="1:19" ht="15" customHeight="1" x14ac:dyDescent="0.2">
      <c r="A25" s="986"/>
      <c r="B25" s="562"/>
      <c r="C25" s="833"/>
      <c r="D25" s="49"/>
      <c r="E25" s="49"/>
      <c r="F25" s="49"/>
      <c r="G25" s="49"/>
      <c r="H25" s="49"/>
      <c r="I25" s="49"/>
      <c r="J25" s="26"/>
      <c r="K25" s="26"/>
      <c r="L25" s="26"/>
      <c r="M25" s="26"/>
      <c r="N25" s="26"/>
      <c r="O25" s="26"/>
      <c r="P25" s="26"/>
      <c r="Q25" s="27"/>
      <c r="R25" s="26"/>
      <c r="S25" s="25"/>
    </row>
    <row r="26" spans="1:19" ht="15" customHeight="1" x14ac:dyDescent="0.2">
      <c r="A26" s="986"/>
      <c r="B26" s="562"/>
      <c r="C26" s="833"/>
      <c r="D26" s="49"/>
      <c r="E26" s="49"/>
      <c r="F26" s="49"/>
      <c r="G26" s="49"/>
      <c r="H26" s="49"/>
      <c r="I26" s="49"/>
      <c r="J26" s="26"/>
      <c r="K26" s="26"/>
      <c r="L26" s="26"/>
      <c r="M26" s="26"/>
      <c r="N26" s="26"/>
      <c r="O26" s="26"/>
      <c r="P26" s="26"/>
      <c r="Q26" s="27"/>
      <c r="R26" s="26"/>
      <c r="S26" s="25"/>
    </row>
    <row r="27" spans="1:19" ht="15" customHeight="1" x14ac:dyDescent="0.2">
      <c r="A27" s="986"/>
      <c r="B27" s="562"/>
      <c r="C27" s="833"/>
      <c r="D27" s="49"/>
      <c r="E27" s="49"/>
      <c r="F27" s="49"/>
      <c r="G27" s="49"/>
      <c r="H27" s="49"/>
      <c r="I27" s="49"/>
      <c r="J27" s="26"/>
      <c r="K27" s="26"/>
      <c r="L27" s="26"/>
      <c r="M27" s="26"/>
      <c r="N27" s="26"/>
      <c r="O27" s="26"/>
      <c r="P27" s="26"/>
      <c r="Q27" s="27"/>
      <c r="R27" s="26"/>
      <c r="S27" s="25"/>
    </row>
    <row r="28" spans="1:19" ht="15" customHeight="1" x14ac:dyDescent="0.2">
      <c r="A28" s="986"/>
      <c r="B28" s="562"/>
      <c r="C28" s="833"/>
      <c r="D28" s="49"/>
      <c r="E28" s="49"/>
      <c r="F28" s="49"/>
      <c r="G28" s="49"/>
      <c r="H28" s="49"/>
      <c r="I28" s="49"/>
      <c r="J28" s="26"/>
      <c r="K28" s="26"/>
      <c r="L28" s="26"/>
      <c r="M28" s="26"/>
      <c r="N28" s="26"/>
      <c r="O28" s="26"/>
      <c r="P28" s="26"/>
      <c r="Q28" s="27"/>
      <c r="R28" s="26"/>
      <c r="S28" s="25"/>
    </row>
    <row r="29" spans="1:19" ht="15" customHeight="1" x14ac:dyDescent="0.2">
      <c r="A29" s="986"/>
      <c r="B29" s="562"/>
      <c r="C29" s="833"/>
      <c r="D29" s="49"/>
      <c r="E29" s="49"/>
      <c r="F29" s="49"/>
      <c r="G29" s="49"/>
      <c r="H29" s="49"/>
      <c r="I29" s="49"/>
      <c r="J29" s="26"/>
      <c r="K29" s="26"/>
      <c r="L29" s="26"/>
      <c r="M29" s="26"/>
      <c r="N29" s="26"/>
      <c r="O29" s="26"/>
      <c r="P29" s="26"/>
      <c r="Q29" s="27"/>
      <c r="R29" s="26"/>
      <c r="S29" s="25"/>
    </row>
    <row r="30" spans="1:19" ht="15" customHeight="1" x14ac:dyDescent="0.2">
      <c r="A30" s="986"/>
      <c r="B30" s="562"/>
      <c r="C30" s="833"/>
      <c r="D30" s="49"/>
      <c r="E30" s="49"/>
      <c r="F30" s="49"/>
      <c r="G30" s="49"/>
      <c r="H30" s="49"/>
      <c r="I30" s="49"/>
      <c r="J30" s="26"/>
      <c r="K30" s="26"/>
      <c r="L30" s="26"/>
      <c r="M30" s="26"/>
      <c r="N30" s="26"/>
      <c r="O30" s="26"/>
      <c r="P30" s="26"/>
      <c r="Q30" s="27"/>
      <c r="R30" s="26"/>
      <c r="S30" s="25"/>
    </row>
    <row r="31" spans="1:19" ht="15" customHeight="1" x14ac:dyDescent="0.2">
      <c r="A31" s="986"/>
      <c r="B31" s="562"/>
      <c r="C31" s="833"/>
      <c r="D31" s="49"/>
      <c r="E31" s="49"/>
      <c r="F31" s="49"/>
      <c r="G31" s="49"/>
      <c r="H31" s="49"/>
      <c r="I31" s="49"/>
      <c r="J31" s="26"/>
      <c r="K31" s="26"/>
      <c r="L31" s="26"/>
      <c r="M31" s="26"/>
      <c r="N31" s="26"/>
      <c r="O31" s="26"/>
      <c r="P31" s="26"/>
      <c r="Q31" s="27"/>
      <c r="R31" s="26"/>
      <c r="S31" s="25"/>
    </row>
    <row r="32" spans="1:19" ht="15" customHeight="1" x14ac:dyDescent="0.2">
      <c r="A32" s="986"/>
      <c r="B32" s="562"/>
      <c r="C32" s="833"/>
      <c r="D32" s="49"/>
      <c r="E32" s="49"/>
      <c r="F32" s="49"/>
      <c r="G32" s="49"/>
      <c r="H32" s="49"/>
      <c r="I32" s="49"/>
      <c r="J32" s="26"/>
      <c r="K32" s="26"/>
      <c r="L32" s="26"/>
      <c r="M32" s="26"/>
      <c r="N32" s="26"/>
      <c r="O32" s="26"/>
      <c r="P32" s="26"/>
      <c r="Q32" s="27"/>
      <c r="R32" s="26"/>
      <c r="S32" s="25"/>
    </row>
    <row r="33" spans="1:19" ht="15" customHeight="1" x14ac:dyDescent="0.2">
      <c r="A33" s="986"/>
      <c r="B33" s="562"/>
      <c r="C33" s="833"/>
      <c r="D33" s="49"/>
      <c r="E33" s="49"/>
      <c r="F33" s="49"/>
      <c r="G33" s="49"/>
      <c r="H33" s="49"/>
      <c r="I33" s="49"/>
      <c r="J33" s="26"/>
      <c r="K33" s="26"/>
      <c r="L33" s="26"/>
      <c r="M33" s="26"/>
      <c r="N33" s="26"/>
      <c r="O33" s="26"/>
      <c r="P33" s="26"/>
      <c r="Q33" s="27"/>
      <c r="R33" s="26"/>
      <c r="S33" s="25"/>
    </row>
    <row r="34" spans="1:19" ht="15" customHeight="1" x14ac:dyDescent="0.2">
      <c r="A34" s="986"/>
      <c r="B34" s="562"/>
      <c r="C34" s="833"/>
      <c r="D34" s="49"/>
      <c r="E34" s="49"/>
      <c r="F34" s="49"/>
      <c r="G34" s="49"/>
      <c r="H34" s="49"/>
      <c r="I34" s="49"/>
      <c r="J34" s="26"/>
      <c r="K34" s="26"/>
      <c r="L34" s="26"/>
      <c r="M34" s="26"/>
      <c r="N34" s="26"/>
      <c r="O34" s="26"/>
      <c r="P34" s="26"/>
      <c r="Q34" s="27"/>
      <c r="R34" s="26"/>
      <c r="S34" s="25"/>
    </row>
    <row r="35" spans="1:19" ht="15" customHeight="1" x14ac:dyDescent="0.2">
      <c r="A35" s="986"/>
      <c r="B35" s="562"/>
      <c r="C35" s="833"/>
      <c r="D35" s="49"/>
      <c r="E35" s="49"/>
      <c r="F35" s="49"/>
      <c r="G35" s="49"/>
      <c r="H35" s="49"/>
      <c r="I35" s="49"/>
      <c r="J35" s="26"/>
      <c r="K35" s="26"/>
      <c r="L35" s="26"/>
      <c r="M35" s="26"/>
      <c r="N35" s="26"/>
      <c r="O35" s="26"/>
      <c r="P35" s="26"/>
      <c r="Q35" s="27"/>
      <c r="R35" s="26"/>
      <c r="S35" s="25"/>
    </row>
    <row r="36" spans="1:19" ht="15" customHeight="1" x14ac:dyDescent="0.2">
      <c r="A36" s="986"/>
      <c r="B36" s="562"/>
      <c r="C36" s="833"/>
      <c r="D36" s="49"/>
      <c r="E36" s="49"/>
      <c r="F36" s="49"/>
      <c r="G36" s="49"/>
      <c r="H36" s="49"/>
      <c r="I36" s="49"/>
      <c r="J36" s="26"/>
      <c r="K36" s="26"/>
      <c r="L36" s="26"/>
      <c r="M36" s="26"/>
      <c r="N36" s="26"/>
      <c r="O36" s="26"/>
      <c r="P36" s="26"/>
      <c r="Q36" s="27"/>
      <c r="R36" s="26"/>
      <c r="S36" s="25"/>
    </row>
    <row r="37" spans="1:19" ht="15" customHeight="1" x14ac:dyDescent="0.2">
      <c r="A37" s="986"/>
      <c r="B37" s="562"/>
      <c r="C37" s="833"/>
      <c r="D37" s="49"/>
      <c r="E37" s="49"/>
      <c r="F37" s="49"/>
      <c r="G37" s="49"/>
      <c r="H37" s="49"/>
      <c r="I37" s="49"/>
      <c r="J37" s="26"/>
      <c r="K37" s="26"/>
      <c r="L37" s="26"/>
      <c r="M37" s="26"/>
      <c r="N37" s="26"/>
      <c r="O37" s="26"/>
      <c r="P37" s="26"/>
      <c r="Q37" s="27"/>
      <c r="R37" s="26"/>
      <c r="S37" s="25"/>
    </row>
    <row r="38" spans="1:19" ht="15" customHeight="1" x14ac:dyDescent="0.2">
      <c r="A38" s="986"/>
      <c r="B38" s="562"/>
      <c r="C38" s="833"/>
      <c r="D38" s="49"/>
      <c r="E38" s="49"/>
      <c r="F38" s="49"/>
      <c r="G38" s="49"/>
      <c r="H38" s="49"/>
      <c r="I38" s="49"/>
      <c r="J38" s="26"/>
      <c r="K38" s="26"/>
      <c r="L38" s="26"/>
      <c r="M38" s="26"/>
      <c r="N38" s="26"/>
      <c r="O38" s="26"/>
      <c r="P38" s="26"/>
      <c r="Q38" s="27"/>
      <c r="R38" s="26"/>
      <c r="S38" s="25"/>
    </row>
    <row r="39" spans="1:19" ht="15" customHeight="1" x14ac:dyDescent="0.2">
      <c r="A39" s="986"/>
      <c r="B39" s="562"/>
      <c r="C39" s="833"/>
      <c r="D39" s="49"/>
      <c r="E39" s="49"/>
      <c r="F39" s="49"/>
      <c r="G39" s="49"/>
      <c r="H39" s="49"/>
      <c r="I39" s="49"/>
      <c r="J39" s="26"/>
      <c r="K39" s="26"/>
      <c r="L39" s="26"/>
      <c r="M39" s="26"/>
      <c r="N39" s="26"/>
      <c r="O39" s="26"/>
      <c r="P39" s="26"/>
      <c r="Q39" s="27"/>
      <c r="R39" s="26"/>
      <c r="S39" s="25"/>
    </row>
    <row r="40" spans="1:19" ht="15" customHeight="1" x14ac:dyDescent="0.2">
      <c r="A40" s="986"/>
      <c r="B40" s="562"/>
      <c r="C40" s="833"/>
      <c r="D40" s="49"/>
      <c r="E40" s="49"/>
      <c r="F40" s="49"/>
      <c r="G40" s="49"/>
      <c r="H40" s="49"/>
      <c r="I40" s="49"/>
      <c r="J40" s="26"/>
      <c r="K40" s="26"/>
      <c r="L40" s="26"/>
      <c r="M40" s="26"/>
      <c r="N40" s="26"/>
      <c r="O40" s="26"/>
      <c r="P40" s="26"/>
      <c r="Q40" s="27"/>
      <c r="R40" s="26"/>
      <c r="S40" s="25"/>
    </row>
    <row r="41" spans="1:19" ht="15" customHeight="1" x14ac:dyDescent="0.2">
      <c r="A41" s="986"/>
      <c r="B41" s="562"/>
      <c r="C41" s="833"/>
      <c r="D41" s="49"/>
      <c r="E41" s="49"/>
      <c r="F41" s="49"/>
      <c r="G41" s="49"/>
      <c r="H41" s="49"/>
      <c r="I41" s="49"/>
      <c r="J41" s="26"/>
      <c r="K41" s="26"/>
      <c r="L41" s="26"/>
      <c r="M41" s="26"/>
      <c r="N41" s="26"/>
      <c r="O41" s="26"/>
      <c r="P41" s="26"/>
      <c r="Q41" s="27"/>
      <c r="R41" s="26"/>
      <c r="S41" s="25"/>
    </row>
    <row r="42" spans="1:19" ht="15" customHeight="1" x14ac:dyDescent="0.2">
      <c r="A42" s="986"/>
      <c r="B42" s="562"/>
      <c r="C42" s="833"/>
      <c r="D42" s="49"/>
      <c r="E42" s="49"/>
      <c r="F42" s="49"/>
      <c r="G42" s="49"/>
      <c r="H42" s="49"/>
      <c r="I42" s="49"/>
      <c r="J42" s="26"/>
      <c r="K42" s="26"/>
      <c r="L42" s="26"/>
      <c r="M42" s="26"/>
      <c r="N42" s="26"/>
      <c r="O42" s="26"/>
      <c r="P42" s="26"/>
      <c r="Q42" s="27"/>
      <c r="R42" s="26"/>
      <c r="S42" s="25"/>
    </row>
    <row r="43" spans="1:19" ht="15" customHeight="1" x14ac:dyDescent="0.2">
      <c r="A43" s="986"/>
      <c r="B43" s="562"/>
      <c r="C43" s="833"/>
      <c r="D43" s="49"/>
      <c r="E43" s="49"/>
      <c r="F43" s="49"/>
      <c r="G43" s="49"/>
      <c r="H43" s="49"/>
      <c r="I43" s="49"/>
      <c r="J43" s="26"/>
      <c r="K43" s="26"/>
      <c r="L43" s="26"/>
      <c r="M43" s="26"/>
      <c r="N43" s="26"/>
      <c r="O43" s="26"/>
      <c r="P43" s="26"/>
      <c r="Q43" s="27"/>
      <c r="R43" s="26"/>
      <c r="S43" s="25"/>
    </row>
    <row r="44" spans="1:19" ht="15" customHeight="1" x14ac:dyDescent="0.2">
      <c r="A44" s="986"/>
      <c r="B44" s="562"/>
      <c r="C44" s="833"/>
      <c r="D44" s="49"/>
      <c r="E44" s="49"/>
      <c r="F44" s="49"/>
      <c r="G44" s="49"/>
      <c r="H44" s="49"/>
      <c r="I44" s="49"/>
      <c r="J44" s="26"/>
      <c r="K44" s="26"/>
      <c r="L44" s="26"/>
      <c r="M44" s="26"/>
      <c r="N44" s="26"/>
      <c r="O44" s="26"/>
      <c r="P44" s="26"/>
      <c r="Q44" s="27"/>
      <c r="R44" s="26"/>
      <c r="S44" s="25"/>
    </row>
    <row r="45" spans="1:19" x14ac:dyDescent="0.2">
      <c r="A45" s="986"/>
      <c r="B45" s="563"/>
      <c r="C45" s="32"/>
      <c r="D45" s="32"/>
      <c r="E45" s="32"/>
      <c r="F45" s="32"/>
      <c r="G45" s="32"/>
      <c r="H45" s="32"/>
      <c r="I45" s="32"/>
      <c r="J45" s="32"/>
      <c r="K45" s="32"/>
      <c r="L45" s="32"/>
      <c r="M45" s="32"/>
      <c r="N45" s="32"/>
      <c r="O45" s="32"/>
      <c r="P45" s="32"/>
      <c r="Q45" s="33"/>
      <c r="R45" s="26"/>
      <c r="S45" s="25"/>
    </row>
    <row r="46" spans="1:19" hidden="1" x14ac:dyDescent="0.2">
      <c r="A46" s="26"/>
      <c r="B46" s="26"/>
      <c r="C46" s="26"/>
      <c r="D46" s="26"/>
      <c r="E46" s="26"/>
      <c r="F46" s="26"/>
      <c r="G46" s="26"/>
      <c r="H46" s="26"/>
      <c r="I46" s="26"/>
      <c r="J46" s="26"/>
      <c r="K46" s="26"/>
      <c r="L46" s="26"/>
      <c r="M46" s="26"/>
      <c r="N46" s="26"/>
      <c r="O46" s="26"/>
      <c r="P46" s="26"/>
      <c r="Q46" s="26"/>
      <c r="R46" s="26"/>
      <c r="S46" s="25"/>
    </row>
    <row r="47" spans="1:19" hidden="1" x14ac:dyDescent="0.2">
      <c r="B47" s="25"/>
      <c r="C47" s="25"/>
      <c r="D47" s="25"/>
      <c r="E47" s="25"/>
      <c r="F47" s="25"/>
      <c r="G47" s="25"/>
      <c r="H47" s="25"/>
      <c r="I47" s="25"/>
      <c r="J47" s="25"/>
      <c r="K47" s="25"/>
      <c r="L47" s="25"/>
      <c r="M47" s="25"/>
      <c r="N47" s="25"/>
      <c r="O47" s="25"/>
      <c r="P47" s="25"/>
      <c r="Q47" s="25"/>
      <c r="R47" s="25"/>
      <c r="S47" s="25"/>
    </row>
    <row r="48" spans="1:19" hidden="1" x14ac:dyDescent="0.2">
      <c r="B48" s="25"/>
      <c r="C48" s="25"/>
      <c r="D48" s="25"/>
      <c r="E48" s="25"/>
      <c r="F48" s="25"/>
      <c r="G48" s="25"/>
      <c r="H48" s="25"/>
      <c r="I48" s="25"/>
      <c r="J48" s="25"/>
      <c r="K48" s="25"/>
      <c r="L48" s="25"/>
      <c r="M48" s="25"/>
      <c r="N48" s="25"/>
      <c r="O48" s="25"/>
      <c r="P48" s="25"/>
      <c r="Q48" s="25"/>
      <c r="R48" s="25"/>
      <c r="S48" s="25"/>
    </row>
    <row r="49" spans="2:22" hidden="1" x14ac:dyDescent="0.2">
      <c r="B49" s="25"/>
      <c r="C49" s="25"/>
      <c r="D49" s="25"/>
      <c r="E49" s="25"/>
      <c r="F49" s="25"/>
      <c r="G49" s="25"/>
      <c r="H49" s="25"/>
      <c r="I49" s="25"/>
      <c r="J49" s="25"/>
      <c r="K49" s="25"/>
      <c r="L49" s="25"/>
      <c r="M49" s="25"/>
      <c r="N49" s="25"/>
      <c r="O49" s="25"/>
      <c r="P49" s="25"/>
      <c r="Q49" s="25"/>
      <c r="R49" s="25"/>
      <c r="S49" s="25"/>
    </row>
    <row r="50" spans="2:22" hidden="1" x14ac:dyDescent="0.2">
      <c r="B50" s="25"/>
      <c r="C50" s="25"/>
      <c r="D50" s="25"/>
      <c r="E50" s="25"/>
      <c r="F50" s="25"/>
      <c r="G50" s="25"/>
      <c r="H50" s="25"/>
      <c r="I50" s="25"/>
      <c r="J50" s="25"/>
      <c r="K50" s="25"/>
      <c r="L50" s="25"/>
      <c r="M50" s="25"/>
      <c r="N50" s="25"/>
      <c r="O50" s="25"/>
      <c r="P50" s="25"/>
      <c r="Q50" s="25"/>
      <c r="R50" s="25"/>
      <c r="S50" s="25"/>
    </row>
    <row r="51" spans="2:22" hidden="1" x14ac:dyDescent="0.2">
      <c r="B51" s="25"/>
      <c r="C51" s="25"/>
      <c r="D51" s="25"/>
      <c r="E51" s="25"/>
      <c r="F51" s="25"/>
      <c r="G51" s="25"/>
      <c r="H51" s="25"/>
      <c r="I51" s="25"/>
      <c r="J51" s="25"/>
      <c r="K51" s="25"/>
      <c r="L51" s="25"/>
      <c r="M51" s="25"/>
      <c r="N51" s="25"/>
      <c r="O51" s="25"/>
      <c r="P51" s="25"/>
      <c r="Q51" s="25"/>
      <c r="R51" s="25"/>
      <c r="S51" s="25"/>
    </row>
    <row r="52" spans="2:22" hidden="1" x14ac:dyDescent="0.2">
      <c r="B52" s="25"/>
      <c r="C52" s="25"/>
      <c r="D52" s="25"/>
      <c r="E52" s="25"/>
      <c r="F52" s="25"/>
      <c r="G52" s="25"/>
      <c r="H52" s="25"/>
      <c r="I52" s="25"/>
      <c r="J52" s="25"/>
      <c r="K52" s="25"/>
      <c r="L52" s="25"/>
      <c r="M52" s="25"/>
      <c r="N52" s="25"/>
      <c r="O52" s="25"/>
      <c r="P52" s="25"/>
      <c r="Q52" s="25"/>
      <c r="R52" s="25"/>
      <c r="S52" s="25"/>
    </row>
    <row r="53" spans="2:22" hidden="1" x14ac:dyDescent="0.2">
      <c r="B53" s="25"/>
      <c r="C53" s="25"/>
      <c r="D53" s="25"/>
      <c r="E53" s="25"/>
      <c r="F53" s="25"/>
      <c r="G53" s="25"/>
      <c r="H53" s="25"/>
      <c r="I53" s="25"/>
      <c r="J53" s="25"/>
      <c r="K53" s="25"/>
      <c r="L53" s="25"/>
      <c r="M53" s="25"/>
      <c r="N53" s="25"/>
      <c r="O53" s="25"/>
      <c r="P53" s="25"/>
      <c r="Q53" s="25"/>
      <c r="R53" s="25"/>
      <c r="S53" s="25"/>
    </row>
    <row r="54" spans="2:22" hidden="1" x14ac:dyDescent="0.2">
      <c r="B54" s="25"/>
      <c r="C54" s="25"/>
      <c r="D54" s="25"/>
      <c r="E54" s="25"/>
      <c r="F54" s="25"/>
      <c r="G54" s="25"/>
      <c r="H54" s="25"/>
      <c r="I54" s="25"/>
      <c r="J54" s="25"/>
      <c r="K54" s="25"/>
      <c r="L54" s="25"/>
      <c r="M54" s="25"/>
      <c r="N54" s="25"/>
      <c r="O54" s="25"/>
      <c r="P54" s="25"/>
      <c r="Q54" s="25"/>
      <c r="R54" s="25"/>
      <c r="S54" s="25"/>
      <c r="T54" s="25"/>
      <c r="U54" s="25"/>
      <c r="V54" s="25"/>
    </row>
    <row r="55" spans="2:22" hidden="1" x14ac:dyDescent="0.2">
      <c r="B55" s="25"/>
      <c r="C55" s="25"/>
      <c r="D55" s="25"/>
      <c r="E55" s="25"/>
      <c r="F55" s="25"/>
      <c r="G55" s="25"/>
      <c r="H55" s="25"/>
      <c r="I55" s="25"/>
      <c r="J55" s="25"/>
      <c r="K55" s="25"/>
      <c r="L55" s="25"/>
      <c r="M55" s="25"/>
      <c r="N55" s="25"/>
      <c r="O55" s="25"/>
      <c r="P55" s="25"/>
      <c r="Q55" s="25"/>
      <c r="R55" s="25"/>
      <c r="S55" s="25"/>
      <c r="T55" s="25"/>
      <c r="U55" s="25"/>
      <c r="V55" s="25"/>
    </row>
    <row r="56" spans="2:22" hidden="1" x14ac:dyDescent="0.2">
      <c r="B56" s="25"/>
      <c r="C56" s="25"/>
      <c r="D56" s="25"/>
      <c r="E56" s="25"/>
      <c r="F56" s="25"/>
      <c r="G56" s="25"/>
      <c r="H56" s="25"/>
      <c r="I56" s="25"/>
      <c r="J56" s="25"/>
      <c r="K56" s="25"/>
      <c r="L56" s="25"/>
      <c r="M56" s="25"/>
      <c r="N56" s="25"/>
      <c r="O56" s="25"/>
      <c r="P56" s="25"/>
      <c r="Q56" s="25"/>
      <c r="R56" s="25"/>
      <c r="S56" s="25"/>
      <c r="T56" s="25"/>
      <c r="U56" s="25"/>
      <c r="V56" s="25"/>
    </row>
    <row r="57" spans="2:22" hidden="1" x14ac:dyDescent="0.2">
      <c r="B57" s="25"/>
      <c r="C57" s="25"/>
      <c r="D57" s="25"/>
      <c r="E57" s="25"/>
      <c r="F57" s="25"/>
      <c r="G57" s="25"/>
      <c r="H57" s="25"/>
      <c r="I57" s="25"/>
      <c r="J57" s="25"/>
      <c r="K57" s="25"/>
      <c r="L57" s="25"/>
      <c r="M57" s="25"/>
      <c r="N57" s="25"/>
      <c r="O57" s="25"/>
      <c r="P57" s="25"/>
      <c r="Q57" s="25"/>
      <c r="R57" s="25"/>
      <c r="S57" s="25"/>
      <c r="T57" s="25"/>
      <c r="U57" s="25"/>
      <c r="V57" s="25"/>
    </row>
    <row r="58" spans="2:22" ht="23.25" hidden="1" customHeight="1" x14ac:dyDescent="0.2">
      <c r="B58" s="25"/>
      <c r="C58" s="25"/>
      <c r="D58" s="25"/>
      <c r="E58" s="25"/>
      <c r="F58" s="25"/>
      <c r="G58" s="25"/>
      <c r="H58" s="25"/>
      <c r="I58" s="25"/>
      <c r="J58" s="25"/>
      <c r="K58" s="25"/>
      <c r="L58" s="25"/>
      <c r="M58" s="25"/>
      <c r="N58" s="25"/>
      <c r="O58" s="25"/>
      <c r="P58" s="25"/>
      <c r="Q58" s="25"/>
      <c r="R58" s="25"/>
      <c r="S58" s="25"/>
      <c r="T58" s="25"/>
      <c r="U58" s="25"/>
      <c r="V58" s="25"/>
    </row>
  </sheetData>
  <mergeCells count="1">
    <mergeCell ref="K15:N16"/>
  </mergeCells>
  <phoneticPr fontId="5" type="noConversion"/>
  <conditionalFormatting sqref="N9 N11:N14">
    <cfRule type="expression" dxfId="61" priority="3" stopIfTrue="1">
      <formula>$T9=FALSE</formula>
    </cfRule>
  </conditionalFormatting>
  <conditionalFormatting sqref="N10">
    <cfRule type="expression" dxfId="60" priority="1" stopIfTrue="1">
      <formula>$T10=FALSE</formula>
    </cfRule>
  </conditionalFormatting>
  <dataValidations count="2">
    <dataValidation type="decimal" allowBlank="1" showInputMessage="1" showErrorMessage="1" error="Please enter a % (minus to reduce sales)_x000a__x000a_Press Cancel to retry" prompt="Please enter a % (minus to reduce sales)" sqref="G21:I21" xr:uid="{00000000-0002-0000-0600-000000000000}">
      <formula1>-1</formula1>
      <formula2>1</formula2>
    </dataValidation>
    <dataValidation type="whole" operator="greaterThan" allowBlank="1" showInputMessage="1" showErrorMessage="1" error="Please enter a value_x000a_Press Cancel to retry" prompt="Please enter a value" sqref="G20:I20" xr:uid="{00000000-0002-0000-0600-000001000000}">
      <formula1>0</formula1>
    </dataValidation>
  </dataValidations>
  <hyperlinks>
    <hyperlink ref="O14" location="LocGuide" display="(See guide)" xr:uid="{00000000-0004-0000-06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indexed="60"/>
    <pageSetUpPr autoPageBreaks="0" fitToPage="1"/>
  </sheetPr>
  <dimension ref="A1:AP46"/>
  <sheetViews>
    <sheetView zoomScale="140" zoomScaleNormal="140" zoomScaleSheetLayoutView="75" workbookViewId="0">
      <selection activeCell="H25" sqref="H25"/>
    </sheetView>
  </sheetViews>
  <sheetFormatPr defaultColWidth="0" defaultRowHeight="12.75" zeroHeight="1" x14ac:dyDescent="0.2"/>
  <cols>
    <col min="1" max="1" width="15.5703125" customWidth="1"/>
    <col min="2" max="2" width="1.5703125" customWidth="1"/>
    <col min="3" max="3" width="20.5703125" customWidth="1"/>
    <col min="4" max="5" width="15.5703125" customWidth="1"/>
    <col min="6" max="6" width="2.5703125" customWidth="1"/>
    <col min="7" max="7" width="20.5703125" customWidth="1"/>
    <col min="8" max="8" width="11.5703125" customWidth="1"/>
    <col min="9" max="9" width="12.5703125" customWidth="1"/>
    <col min="10" max="10" width="11.140625" customWidth="1"/>
    <col min="11" max="11" width="10.140625" customWidth="1"/>
    <col min="12" max="12" width="7.85546875" customWidth="1"/>
    <col min="13" max="13" width="1.5703125" customWidth="1"/>
    <col min="14" max="14" width="31.5703125" customWidth="1"/>
    <col min="15" max="15" width="1.5703125" customWidth="1"/>
    <col min="16" max="42" width="10.5703125" hidden="1" customWidth="1"/>
    <col min="43" max="16384" width="8.85546875" hidden="1"/>
  </cols>
  <sheetData>
    <row r="1" spans="1:42" ht="15" customHeight="1" thickBot="1" x14ac:dyDescent="0.25">
      <c r="A1" s="1012" t="s">
        <v>283</v>
      </c>
      <c r="B1" s="78" t="str">
        <f>"Financial Forecasts for "&amp;mtype&amp;" P&amp;S Store"</f>
        <v>Financial Forecasts for Metro P&amp;S Store</v>
      </c>
      <c r="C1" s="304"/>
      <c r="D1" s="304"/>
      <c r="E1" s="304"/>
      <c r="F1" s="304"/>
      <c r="G1" s="304"/>
      <c r="H1" s="304"/>
      <c r="I1" s="304"/>
      <c r="J1" s="304"/>
      <c r="K1" s="304"/>
      <c r="L1" s="1"/>
      <c r="M1" s="1"/>
      <c r="N1" s="1"/>
      <c r="Q1" s="300" t="b">
        <v>0</v>
      </c>
      <c r="X1" s="300" t="b">
        <v>0</v>
      </c>
    </row>
    <row r="2" spans="1:42" ht="15" customHeight="1" thickBot="1" x14ac:dyDescent="0.25">
      <c r="A2" s="985"/>
      <c r="B2" s="342" t="str">
        <f>"Store: "&amp;StoreName</f>
        <v xml:space="preserve">Store: </v>
      </c>
      <c r="C2" s="49"/>
      <c r="D2" s="78"/>
      <c r="E2" s="49"/>
      <c r="F2" s="49"/>
      <c r="G2" s="49"/>
      <c r="H2" s="49"/>
      <c r="I2" s="49"/>
      <c r="J2" s="49"/>
      <c r="K2" s="26"/>
      <c r="L2" s="1"/>
      <c r="M2" s="1"/>
      <c r="N2" s="1"/>
    </row>
    <row r="3" spans="1:42" ht="15" customHeight="1" x14ac:dyDescent="0.2">
      <c r="A3" s="1000" t="s">
        <v>350</v>
      </c>
      <c r="B3" s="555" t="s">
        <v>110</v>
      </c>
      <c r="C3" s="26"/>
      <c r="D3" s="26"/>
      <c r="E3" s="26"/>
      <c r="F3" s="26"/>
      <c r="G3" s="26"/>
      <c r="H3" s="26"/>
      <c r="I3" s="26"/>
      <c r="J3" s="26"/>
      <c r="K3" s="26"/>
      <c r="L3" s="1"/>
      <c r="M3" s="1"/>
      <c r="N3" s="1"/>
    </row>
    <row r="4" spans="1:42" ht="15" customHeight="1" x14ac:dyDescent="0.2">
      <c r="A4" s="1001" t="s">
        <v>351</v>
      </c>
      <c r="B4" s="998" t="s">
        <v>90</v>
      </c>
      <c r="C4" s="629"/>
      <c r="D4" s="629"/>
      <c r="E4" s="629"/>
      <c r="F4" s="629"/>
      <c r="G4" s="629"/>
      <c r="H4" s="629"/>
      <c r="I4" s="630"/>
      <c r="J4" s="631"/>
      <c r="K4" s="632"/>
      <c r="L4" s="633"/>
      <c r="M4" s="632"/>
      <c r="N4" s="634"/>
    </row>
    <row r="5" spans="1:42" ht="15" customHeight="1" x14ac:dyDescent="0.2">
      <c r="A5" s="1002" t="s">
        <v>255</v>
      </c>
      <c r="B5" s="26"/>
      <c r="C5" s="303" t="s">
        <v>87</v>
      </c>
      <c r="D5" s="303"/>
      <c r="E5" s="303"/>
      <c r="F5" s="303"/>
      <c r="G5" s="303" t="s">
        <v>85</v>
      </c>
      <c r="H5" s="303"/>
      <c r="I5" s="304"/>
      <c r="J5" s="26"/>
      <c r="K5" s="26"/>
      <c r="L5" s="27"/>
      <c r="M5" s="547"/>
      <c r="N5" s="548"/>
      <c r="O5" s="1"/>
    </row>
    <row r="6" spans="1:42" ht="15" customHeight="1" x14ac:dyDescent="0.2">
      <c r="A6" s="1002" t="s">
        <v>352</v>
      </c>
      <c r="B6" s="26"/>
      <c r="C6" s="635" t="str">
        <f>IF(ISBLANK(#REF!),"Please enter your name:","Prepared by:")</f>
        <v>Prepared by:</v>
      </c>
      <c r="D6" s="1032"/>
      <c r="E6" s="1031"/>
      <c r="F6" s="26"/>
      <c r="G6" s="635" t="s">
        <v>65</v>
      </c>
      <c r="H6" s="427" t="s">
        <v>66</v>
      </c>
      <c r="I6" s="640" t="str">
        <f>IF(ISNA(VLOOKUP(H6,currencyTable,1,FALSE)),,VLOOKUP(H6,currencyTable,2,FALSE))</f>
        <v>£</v>
      </c>
      <c r="J6" s="640"/>
      <c r="K6" s="26"/>
      <c r="L6" s="27"/>
      <c r="M6" s="546"/>
      <c r="N6" s="308"/>
      <c r="O6" s="1"/>
    </row>
    <row r="7" spans="1:42" ht="15" customHeight="1" x14ac:dyDescent="0.2">
      <c r="A7" s="1002" t="s">
        <v>58</v>
      </c>
      <c r="B7" s="26"/>
      <c r="C7" s="636" t="s">
        <v>54</v>
      </c>
      <c r="D7" s="1026"/>
      <c r="E7" s="1027"/>
      <c r="F7" s="26"/>
      <c r="G7" s="619" t="s">
        <v>76</v>
      </c>
      <c r="H7" s="978"/>
      <c r="I7" s="641"/>
      <c r="J7" s="641"/>
      <c r="K7" s="26"/>
      <c r="L7" s="27"/>
      <c r="M7" s="546"/>
      <c r="N7" s="308"/>
      <c r="O7" s="1"/>
    </row>
    <row r="8" spans="1:42" ht="15" customHeight="1" thickBot="1" x14ac:dyDescent="0.25">
      <c r="A8" s="1003" t="s">
        <v>353</v>
      </c>
      <c r="B8" s="26"/>
      <c r="C8" s="637"/>
      <c r="D8" s="1026"/>
      <c r="E8" s="1027"/>
      <c r="F8" s="26"/>
      <c r="G8" s="608" t="s">
        <v>77</v>
      </c>
      <c r="H8" s="428" t="s">
        <v>342</v>
      </c>
      <c r="I8" s="641"/>
      <c r="J8" s="641"/>
      <c r="K8" s="26"/>
      <c r="L8" s="27"/>
      <c r="M8" s="546"/>
      <c r="N8" s="308"/>
      <c r="O8" s="1"/>
    </row>
    <row r="9" spans="1:42" ht="15" customHeight="1" x14ac:dyDescent="0.2">
      <c r="A9" s="986"/>
      <c r="B9" s="562"/>
      <c r="C9" s="637"/>
      <c r="D9" s="1026"/>
      <c r="E9" s="1027"/>
      <c r="F9" s="26"/>
      <c r="G9" s="608" t="s">
        <v>344</v>
      </c>
      <c r="H9" s="978" t="s">
        <v>113</v>
      </c>
      <c r="I9" s="641"/>
      <c r="J9" s="641"/>
      <c r="K9" s="26"/>
      <c r="L9" s="27"/>
      <c r="M9" s="546"/>
      <c r="N9" s="308"/>
      <c r="O9" s="1"/>
      <c r="Q9" t="str">
        <f>IF(ISBLANK(J11),"",IF(ISERROR(VLOOKUP(J11,Q10:Q12,1,FALSE)),"&lt;&lt;Please amend",""))</f>
        <v/>
      </c>
    </row>
    <row r="10" spans="1:42" ht="15" customHeight="1" x14ac:dyDescent="0.2">
      <c r="A10" s="988" t="s">
        <v>354</v>
      </c>
      <c r="B10" s="562"/>
      <c r="C10" s="637"/>
      <c r="D10" s="1026"/>
      <c r="E10" s="1027"/>
      <c r="F10" s="26"/>
      <c r="G10" s="608" t="s">
        <v>84</v>
      </c>
      <c r="H10" s="429">
        <v>0.2</v>
      </c>
      <c r="I10" s="641"/>
      <c r="J10" s="641"/>
      <c r="K10" s="26"/>
      <c r="L10" s="27"/>
      <c r="M10" s="546"/>
      <c r="N10" s="308"/>
      <c r="O10" s="1"/>
      <c r="Q10" s="146">
        <f>IF(ISBLANK(StartDate),ROWS(P$10:P10),TEXT(StartDate,"mmm"))</f>
        <v>1</v>
      </c>
      <c r="R10">
        <v>1</v>
      </c>
      <c r="S10" s="793">
        <f>IF(ISNA(VLOOKUP(J11,Q10:R12,2,FALSE)),1,VLOOKUP(J11,Q10:R12,2,FALSE))+1</f>
        <v>2</v>
      </c>
      <c r="T10" s="594">
        <f>IF(S10+$R$15&gt;12,S10+$R$15-12,S10+$R$15)</f>
        <v>5</v>
      </c>
      <c r="U10" s="594">
        <f t="shared" ref="U10:AD10" si="0">IF(T10+$R$15&gt;12,T10+$R$15-12,T10+$R$15)</f>
        <v>8</v>
      </c>
      <c r="V10" s="594">
        <f t="shared" si="0"/>
        <v>11</v>
      </c>
      <c r="W10" s="594">
        <f t="shared" si="0"/>
        <v>2</v>
      </c>
      <c r="X10" s="594">
        <f t="shared" si="0"/>
        <v>5</v>
      </c>
      <c r="Y10" s="594">
        <f t="shared" si="0"/>
        <v>8</v>
      </c>
      <c r="Z10" s="594">
        <f t="shared" si="0"/>
        <v>11</v>
      </c>
      <c r="AA10" s="594">
        <f t="shared" si="0"/>
        <v>2</v>
      </c>
      <c r="AB10" s="594">
        <f t="shared" si="0"/>
        <v>5</v>
      </c>
      <c r="AC10" s="594">
        <f t="shared" si="0"/>
        <v>8</v>
      </c>
      <c r="AD10" s="794">
        <f t="shared" si="0"/>
        <v>11</v>
      </c>
      <c r="AE10" s="793">
        <f>IF(ISBLANK(MONTH(StartDate)),1,MONTH(StartDate))</f>
        <v>1</v>
      </c>
      <c r="AF10" s="594">
        <f>IF(AE10+1&gt;12,1,AE10+1)</f>
        <v>2</v>
      </c>
      <c r="AG10" s="594">
        <f t="shared" ref="AG10:AP10" si="1">IF(AF10+1&gt;12,1,AF10+1)</f>
        <v>3</v>
      </c>
      <c r="AH10" s="594">
        <f t="shared" si="1"/>
        <v>4</v>
      </c>
      <c r="AI10" s="594">
        <f t="shared" si="1"/>
        <v>5</v>
      </c>
      <c r="AJ10" s="594">
        <f t="shared" si="1"/>
        <v>6</v>
      </c>
      <c r="AK10" s="594">
        <f t="shared" si="1"/>
        <v>7</v>
      </c>
      <c r="AL10" s="594">
        <f t="shared" si="1"/>
        <v>8</v>
      </c>
      <c r="AM10" s="594">
        <f t="shared" si="1"/>
        <v>9</v>
      </c>
      <c r="AN10" s="594">
        <f t="shared" si="1"/>
        <v>10</v>
      </c>
      <c r="AO10" s="594">
        <f t="shared" si="1"/>
        <v>11</v>
      </c>
      <c r="AP10" s="794">
        <f t="shared" si="1"/>
        <v>12</v>
      </c>
    </row>
    <row r="11" spans="1:42" ht="15" customHeight="1" x14ac:dyDescent="0.2">
      <c r="A11" s="989" t="s">
        <v>255</v>
      </c>
      <c r="B11" s="562"/>
      <c r="C11" s="143"/>
      <c r="D11" s="1026"/>
      <c r="E11" s="1027"/>
      <c r="F11" s="26"/>
      <c r="G11" s="608" t="s">
        <v>89</v>
      </c>
      <c r="H11" s="430" t="s">
        <v>130</v>
      </c>
      <c r="I11" s="642" t="s">
        <v>125</v>
      </c>
      <c r="J11" s="880">
        <v>1</v>
      </c>
      <c r="K11" s="305" t="str">
        <f>Q9</f>
        <v/>
      </c>
      <c r="L11" s="27"/>
      <c r="M11" s="546"/>
      <c r="N11" s="308"/>
      <c r="Q11" s="146">
        <f>IF(ISBLANK(StartDate),ROWS($P$10:$P11),TEXT(DATE(YEAR(StartDate),MONTH(StartDate)+ROWS($P$10:$P11),DAY(1)-1),"mmm"))</f>
        <v>2</v>
      </c>
      <c r="R11">
        <v>2</v>
      </c>
    </row>
    <row r="12" spans="1:42" ht="15" customHeight="1" x14ac:dyDescent="0.2">
      <c r="A12" s="989" t="s">
        <v>216</v>
      </c>
      <c r="B12" s="562"/>
      <c r="C12" s="124" t="s">
        <v>56</v>
      </c>
      <c r="D12" s="1024"/>
      <c r="E12" s="1025"/>
      <c r="F12" s="26"/>
      <c r="G12" s="124" t="s">
        <v>115</v>
      </c>
      <c r="H12" s="431"/>
      <c r="I12" s="643"/>
      <c r="J12" s="643"/>
      <c r="K12" s="1"/>
      <c r="L12" s="27"/>
      <c r="M12" s="546"/>
      <c r="N12" s="308"/>
      <c r="O12" s="1"/>
      <c r="Q12" s="146">
        <f>IF(ISBLANK(StartDate),ROWS($P$10:$P12),TEXT(DATE(YEAR(StartDate),MONTH(StartDate)+ROWS($P$10:$P12),DAY(1)-1),"mmm"))</f>
        <v>3</v>
      </c>
      <c r="R12">
        <v>3</v>
      </c>
    </row>
    <row r="13" spans="1:42" ht="15" customHeight="1" x14ac:dyDescent="0.2">
      <c r="A13" s="989" t="s">
        <v>355</v>
      </c>
      <c r="B13" s="562"/>
      <c r="C13" s="306" t="s">
        <v>86</v>
      </c>
      <c r="D13" s="307"/>
      <c r="E13" s="307"/>
      <c r="F13" s="26"/>
      <c r="G13" s="1"/>
      <c r="H13" s="1"/>
      <c r="I13" s="1"/>
      <c r="J13" s="1"/>
      <c r="K13" s="1"/>
      <c r="L13" s="27"/>
      <c r="M13" s="546"/>
      <c r="N13" s="308"/>
      <c r="O13" s="1"/>
      <c r="Q13" t="s">
        <v>129</v>
      </c>
      <c r="R13">
        <v>1</v>
      </c>
    </row>
    <row r="14" spans="1:42" ht="15" customHeight="1" x14ac:dyDescent="0.2">
      <c r="A14" s="989" t="s">
        <v>356</v>
      </c>
      <c r="B14" s="562"/>
      <c r="C14" s="635" t="s">
        <v>109</v>
      </c>
      <c r="D14" s="1030"/>
      <c r="E14" s="1031"/>
      <c r="F14" s="26"/>
      <c r="G14" s="26"/>
      <c r="H14" s="26"/>
      <c r="I14" s="26"/>
      <c r="J14" s="26"/>
      <c r="K14" s="26"/>
      <c r="L14" s="27"/>
      <c r="M14" s="546"/>
      <c r="N14" s="308"/>
      <c r="Q14" t="s">
        <v>130</v>
      </c>
      <c r="R14">
        <v>3</v>
      </c>
    </row>
    <row r="15" spans="1:42" ht="15" customHeight="1" x14ac:dyDescent="0.2">
      <c r="A15" s="989" t="s">
        <v>357</v>
      </c>
      <c r="B15" s="562"/>
      <c r="C15" s="636" t="s">
        <v>79</v>
      </c>
      <c r="D15" s="1026"/>
      <c r="E15" s="1027"/>
      <c r="F15" s="26"/>
      <c r="G15" s="26"/>
      <c r="H15" s="26"/>
      <c r="I15" s="26"/>
      <c r="J15" s="26"/>
      <c r="K15" s="26"/>
      <c r="L15" s="27"/>
      <c r="M15" s="546"/>
      <c r="N15" s="308"/>
      <c r="R15">
        <f>IF(ISERROR(VLOOKUP($H$11,$Q$13:$R$14,2,FALSE)),3,VLOOKUP($H$11,$Q$13:$R$14,2,FALSE))</f>
        <v>3</v>
      </c>
    </row>
    <row r="16" spans="1:42" ht="15" customHeight="1" x14ac:dyDescent="0.2">
      <c r="A16" s="989" t="s">
        <v>358</v>
      </c>
      <c r="B16" s="562"/>
      <c r="C16" s="637"/>
      <c r="D16" s="1026"/>
      <c r="E16" s="1027"/>
      <c r="F16" s="26"/>
      <c r="G16" s="26"/>
      <c r="H16" s="26"/>
      <c r="I16" s="26"/>
      <c r="J16" s="26"/>
      <c r="K16" s="26"/>
      <c r="L16" s="27"/>
      <c r="M16" s="546"/>
      <c r="N16" s="308"/>
    </row>
    <row r="17" spans="1:14" ht="15" customHeight="1" x14ac:dyDescent="0.2">
      <c r="A17" s="989" t="s">
        <v>5</v>
      </c>
      <c r="B17" s="562"/>
      <c r="C17" s="637"/>
      <c r="D17" s="1026"/>
      <c r="E17" s="1027"/>
      <c r="F17" s="26"/>
      <c r="G17" s="1"/>
      <c r="H17" s="1"/>
      <c r="I17" s="1"/>
      <c r="J17" s="26"/>
      <c r="K17" s="26"/>
      <c r="L17" s="27"/>
      <c r="M17" s="546"/>
      <c r="N17" s="308"/>
    </row>
    <row r="18" spans="1:14" ht="15" customHeight="1" x14ac:dyDescent="0.2">
      <c r="A18" s="987"/>
      <c r="B18" s="562"/>
      <c r="C18" s="143"/>
      <c r="D18" s="1026"/>
      <c r="E18" s="1027"/>
      <c r="F18" s="26"/>
      <c r="G18" s="1"/>
      <c r="H18" s="1"/>
      <c r="I18" s="1"/>
      <c r="J18" s="26"/>
      <c r="K18" s="26"/>
      <c r="L18" s="27"/>
      <c r="M18" s="546"/>
      <c r="N18" s="308"/>
    </row>
    <row r="19" spans="1:14" ht="15" customHeight="1" x14ac:dyDescent="0.2">
      <c r="A19" s="987"/>
      <c r="B19" s="562"/>
      <c r="C19" s="124" t="s">
        <v>55</v>
      </c>
      <c r="D19" s="118"/>
      <c r="E19" s="639">
        <f>ROUND(D19/9*0.8361,1)</f>
        <v>0</v>
      </c>
      <c r="F19" s="26"/>
      <c r="G19" s="1"/>
      <c r="H19" s="1"/>
      <c r="I19" s="1"/>
      <c r="J19" s="26"/>
      <c r="K19" s="26"/>
      <c r="L19" s="27"/>
      <c r="M19" s="546"/>
      <c r="N19" s="308"/>
    </row>
    <row r="20" spans="1:14" ht="15" customHeight="1" x14ac:dyDescent="0.2">
      <c r="A20" s="987"/>
      <c r="B20" s="562"/>
      <c r="C20" s="73"/>
      <c r="D20" s="36"/>
      <c r="E20" s="74"/>
      <c r="F20" s="26"/>
      <c r="G20" s="26"/>
      <c r="H20" s="26"/>
      <c r="I20" s="26"/>
      <c r="J20" s="26"/>
      <c r="K20" s="26"/>
      <c r="L20" s="27"/>
      <c r="M20" s="546"/>
      <c r="N20" s="308"/>
    </row>
    <row r="21" spans="1:14" ht="15" customHeight="1" x14ac:dyDescent="0.2">
      <c r="A21" s="986"/>
      <c r="B21" s="562"/>
      <c r="C21" s="638" t="s">
        <v>88</v>
      </c>
      <c r="D21" s="1028"/>
      <c r="E21" s="1029"/>
      <c r="F21" s="26"/>
      <c r="G21" s="26"/>
      <c r="H21" s="26"/>
      <c r="I21" s="26"/>
      <c r="J21" s="26"/>
      <c r="K21" s="26"/>
      <c r="L21" s="27"/>
      <c r="M21" s="546"/>
      <c r="N21" s="308"/>
    </row>
    <row r="22" spans="1:14" ht="15" customHeight="1" x14ac:dyDescent="0.2">
      <c r="A22" s="986"/>
      <c r="B22" s="562"/>
      <c r="C22" s="1"/>
      <c r="D22" s="1"/>
      <c r="E22" s="1"/>
      <c r="F22" s="26"/>
      <c r="G22" s="26"/>
      <c r="H22" s="26"/>
      <c r="I22" s="26"/>
      <c r="J22" s="26"/>
      <c r="K22" s="26"/>
      <c r="L22" s="27"/>
      <c r="M22" s="546"/>
      <c r="N22" s="308"/>
    </row>
    <row r="23" spans="1:14" x14ac:dyDescent="0.2">
      <c r="A23" s="986"/>
      <c r="B23" s="562"/>
      <c r="C23" s="26"/>
      <c r="D23" s="26"/>
      <c r="E23" s="26"/>
      <c r="F23" s="26"/>
      <c r="G23" s="26"/>
      <c r="H23" s="26"/>
      <c r="I23" s="26"/>
      <c r="J23" s="26"/>
      <c r="K23" s="26"/>
      <c r="L23" s="27"/>
      <c r="M23" s="546"/>
      <c r="N23" s="308"/>
    </row>
    <row r="24" spans="1:14" x14ac:dyDescent="0.2">
      <c r="A24" s="986"/>
      <c r="B24" s="562"/>
      <c r="C24" s="26"/>
      <c r="D24" s="26"/>
      <c r="E24" s="26"/>
      <c r="F24" s="26"/>
      <c r="G24" s="26"/>
      <c r="H24" s="26"/>
      <c r="I24" s="26"/>
      <c r="J24" s="26"/>
      <c r="K24" s="26"/>
      <c r="L24" s="27"/>
      <c r="M24" s="546"/>
      <c r="N24" s="308"/>
    </row>
    <row r="25" spans="1:14" x14ac:dyDescent="0.2">
      <c r="A25" s="986"/>
      <c r="B25" s="546"/>
      <c r="C25" s="1"/>
      <c r="D25" s="1"/>
      <c r="E25" s="1"/>
      <c r="F25" s="1"/>
      <c r="G25" s="1"/>
      <c r="H25" s="1"/>
      <c r="I25" s="1"/>
      <c r="J25" s="1"/>
      <c r="K25" s="1"/>
      <c r="L25" s="308"/>
      <c r="M25" s="546"/>
      <c r="N25" s="308"/>
    </row>
    <row r="26" spans="1:14" ht="12.75" customHeight="1" x14ac:dyDescent="0.2">
      <c r="A26" s="986"/>
      <c r="B26" s="546"/>
      <c r="C26" s="1"/>
      <c r="D26" s="1"/>
      <c r="E26" s="1"/>
      <c r="F26" s="1"/>
      <c r="G26" s="1"/>
      <c r="H26" s="1"/>
      <c r="I26" s="1"/>
      <c r="J26" s="1"/>
      <c r="K26" s="1"/>
      <c r="L26" s="308"/>
      <c r="M26" s="546"/>
      <c r="N26" s="308"/>
    </row>
    <row r="27" spans="1:14" x14ac:dyDescent="0.2">
      <c r="A27" s="986"/>
      <c r="B27" s="546"/>
      <c r="C27" s="1"/>
      <c r="D27" s="1"/>
      <c r="E27" s="1"/>
      <c r="F27" s="1"/>
      <c r="G27" s="1"/>
      <c r="H27" s="1"/>
      <c r="I27" s="1"/>
      <c r="J27" s="1"/>
      <c r="K27" s="1"/>
      <c r="L27" s="308"/>
      <c r="M27" s="546"/>
      <c r="N27" s="308"/>
    </row>
    <row r="28" spans="1:14" x14ac:dyDescent="0.2">
      <c r="A28" s="986"/>
      <c r="B28" s="546"/>
      <c r="C28" s="1"/>
      <c r="D28" s="1"/>
      <c r="E28" s="1"/>
      <c r="F28" s="1"/>
      <c r="G28" s="1"/>
      <c r="H28" s="1"/>
      <c r="I28" s="1"/>
      <c r="J28" s="1"/>
      <c r="K28" s="1"/>
      <c r="L28" s="308"/>
      <c r="M28" s="546"/>
      <c r="N28" s="308"/>
    </row>
    <row r="29" spans="1:14" x14ac:dyDescent="0.2">
      <c r="A29" s="986"/>
      <c r="B29" s="546"/>
      <c r="C29" s="1"/>
      <c r="D29" s="1"/>
      <c r="E29" s="1"/>
      <c r="F29" s="1"/>
      <c r="G29" s="1"/>
      <c r="H29" s="1"/>
      <c r="I29" s="1"/>
      <c r="J29" s="1"/>
      <c r="K29" s="1"/>
      <c r="L29" s="308"/>
      <c r="M29" s="546"/>
      <c r="N29" s="308"/>
    </row>
    <row r="30" spans="1:14" x14ac:dyDescent="0.2">
      <c r="A30" s="986"/>
      <c r="B30" s="546"/>
      <c r="C30" s="1"/>
      <c r="D30" s="1"/>
      <c r="E30" s="1"/>
      <c r="F30" s="1"/>
      <c r="G30" s="1"/>
      <c r="H30" s="1"/>
      <c r="I30" s="1"/>
      <c r="J30" s="1"/>
      <c r="K30" s="1"/>
      <c r="L30" s="308"/>
      <c r="M30" s="546"/>
      <c r="N30" s="308"/>
    </row>
    <row r="31" spans="1:14" x14ac:dyDescent="0.2">
      <c r="A31" s="986"/>
      <c r="B31" s="546"/>
      <c r="C31" s="1"/>
      <c r="D31" s="1"/>
      <c r="E31" s="1"/>
      <c r="F31" s="1"/>
      <c r="G31" s="1"/>
      <c r="H31" s="1"/>
      <c r="I31" s="1"/>
      <c r="J31" s="1"/>
      <c r="K31" s="1"/>
      <c r="L31" s="308"/>
      <c r="M31" s="546"/>
      <c r="N31" s="308"/>
    </row>
    <row r="32" spans="1:14" x14ac:dyDescent="0.2">
      <c r="A32" s="986"/>
      <c r="B32" s="546"/>
      <c r="C32" s="1"/>
      <c r="D32" s="1"/>
      <c r="E32" s="1"/>
      <c r="F32" s="1"/>
      <c r="G32" s="1"/>
      <c r="H32" s="1"/>
      <c r="I32" s="1"/>
      <c r="J32" s="1"/>
      <c r="K32" s="1"/>
      <c r="L32" s="308"/>
      <c r="M32" s="546"/>
      <c r="N32" s="308"/>
    </row>
    <row r="33" spans="1:14" x14ac:dyDescent="0.2">
      <c r="A33" s="986"/>
      <c r="B33" s="546"/>
      <c r="C33" s="1"/>
      <c r="D33" s="1"/>
      <c r="E33" s="1"/>
      <c r="F33" s="1"/>
      <c r="G33" s="1"/>
      <c r="H33" s="1"/>
      <c r="I33" s="1"/>
      <c r="J33" s="1"/>
      <c r="K33" s="1"/>
      <c r="L33" s="308"/>
      <c r="M33" s="546"/>
      <c r="N33" s="308"/>
    </row>
    <row r="34" spans="1:14" x14ac:dyDescent="0.2">
      <c r="A34" s="986"/>
      <c r="B34" s="546"/>
      <c r="C34" s="1"/>
      <c r="D34" s="1"/>
      <c r="E34" s="1"/>
      <c r="F34" s="1"/>
      <c r="G34" s="1"/>
      <c r="H34" s="1"/>
      <c r="I34" s="1"/>
      <c r="J34" s="1"/>
      <c r="K34" s="1"/>
      <c r="L34" s="308"/>
      <c r="M34" s="546"/>
      <c r="N34" s="308"/>
    </row>
    <row r="35" spans="1:14" x14ac:dyDescent="0.2">
      <c r="A35" s="986"/>
      <c r="B35" s="546"/>
      <c r="C35" s="1"/>
      <c r="D35" s="1"/>
      <c r="E35" s="1"/>
      <c r="F35" s="1"/>
      <c r="G35" s="1"/>
      <c r="H35" s="1"/>
      <c r="I35" s="1"/>
      <c r="J35" s="1"/>
      <c r="K35" s="1"/>
      <c r="L35" s="308"/>
      <c r="M35" s="546"/>
      <c r="N35" s="308"/>
    </row>
    <row r="36" spans="1:14" x14ac:dyDescent="0.2">
      <c r="A36" s="986"/>
      <c r="B36" s="546"/>
      <c r="C36" s="1"/>
      <c r="D36" s="1"/>
      <c r="E36" s="1"/>
      <c r="F36" s="1"/>
      <c r="G36" s="1"/>
      <c r="H36" s="1"/>
      <c r="I36" s="1"/>
      <c r="J36" s="1"/>
      <c r="K36" s="1"/>
      <c r="L36" s="308"/>
      <c r="M36" s="546"/>
      <c r="N36" s="308"/>
    </row>
    <row r="37" spans="1:14" x14ac:dyDescent="0.2">
      <c r="A37" s="986"/>
      <c r="B37" s="546"/>
      <c r="C37" s="1"/>
      <c r="D37" s="1"/>
      <c r="E37" s="1"/>
      <c r="F37" s="1"/>
      <c r="G37" s="1"/>
      <c r="H37" s="1"/>
      <c r="I37" s="1"/>
      <c r="J37" s="1"/>
      <c r="K37" s="1"/>
      <c r="L37" s="308"/>
      <c r="M37" s="546"/>
      <c r="N37" s="308"/>
    </row>
    <row r="38" spans="1:14" x14ac:dyDescent="0.2">
      <c r="A38" s="986"/>
      <c r="B38" s="546"/>
      <c r="C38" s="1"/>
      <c r="D38" s="1"/>
      <c r="E38" s="1"/>
      <c r="F38" s="1"/>
      <c r="G38" s="1"/>
      <c r="H38" s="1"/>
      <c r="I38" s="1"/>
      <c r="J38" s="1"/>
      <c r="K38" s="1"/>
      <c r="L38" s="308"/>
      <c r="M38" s="546"/>
      <c r="N38" s="308"/>
    </row>
    <row r="39" spans="1:14" x14ac:dyDescent="0.2">
      <c r="A39" s="986"/>
      <c r="B39" s="546"/>
      <c r="C39" s="1"/>
      <c r="D39" s="1"/>
      <c r="E39" s="1"/>
      <c r="F39" s="1"/>
      <c r="G39" s="1"/>
      <c r="H39" s="1"/>
      <c r="I39" s="1"/>
      <c r="J39" s="1"/>
      <c r="K39" s="1"/>
      <c r="L39" s="308"/>
      <c r="M39" s="546"/>
      <c r="N39" s="308"/>
    </row>
    <row r="40" spans="1:14" x14ac:dyDescent="0.2">
      <c r="A40" s="986"/>
      <c r="B40" s="546"/>
      <c r="C40" s="1"/>
      <c r="D40" s="1"/>
      <c r="E40" s="1"/>
      <c r="F40" s="1"/>
      <c r="G40" s="1"/>
      <c r="H40" s="1"/>
      <c r="I40" s="1"/>
      <c r="J40" s="1"/>
      <c r="K40" s="1"/>
      <c r="L40" s="308"/>
      <c r="M40" s="546"/>
      <c r="N40" s="308"/>
    </row>
    <row r="41" spans="1:14" x14ac:dyDescent="0.2">
      <c r="A41" s="986"/>
      <c r="B41" s="546"/>
      <c r="C41" s="1"/>
      <c r="D41" s="1"/>
      <c r="E41" s="1"/>
      <c r="F41" s="1"/>
      <c r="G41" s="1"/>
      <c r="H41" s="1"/>
      <c r="I41" s="1"/>
      <c r="J41" s="1"/>
      <c r="K41" s="1"/>
      <c r="L41" s="308"/>
      <c r="M41" s="546"/>
      <c r="N41" s="308"/>
    </row>
    <row r="42" spans="1:14" x14ac:dyDescent="0.2">
      <c r="A42" s="986"/>
      <c r="B42" s="546"/>
      <c r="C42" s="1"/>
      <c r="D42" s="1"/>
      <c r="E42" s="1"/>
      <c r="F42" s="1"/>
      <c r="G42" s="1"/>
      <c r="H42" s="1"/>
      <c r="I42" s="1"/>
      <c r="J42" s="1"/>
      <c r="K42" s="1"/>
      <c r="L42" s="308"/>
      <c r="M42" s="546"/>
      <c r="N42" s="308"/>
    </row>
    <row r="43" spans="1:14" ht="14.1" customHeight="1" x14ac:dyDescent="0.2">
      <c r="A43" s="986"/>
      <c r="B43" s="546"/>
      <c r="C43" s="1"/>
      <c r="D43" s="1"/>
      <c r="E43" s="1"/>
      <c r="F43" s="1"/>
      <c r="G43" s="1"/>
      <c r="H43" s="1"/>
      <c r="I43" s="1"/>
      <c r="J43" s="1"/>
      <c r="K43" s="1"/>
      <c r="L43" s="308"/>
      <c r="M43" s="546"/>
      <c r="N43" s="308"/>
    </row>
    <row r="44" spans="1:14" ht="14.1" customHeight="1" x14ac:dyDescent="0.2">
      <c r="A44" s="986"/>
      <c r="B44" s="546"/>
      <c r="C44" s="573" t="s">
        <v>274</v>
      </c>
      <c r="D44" s="939" t="str">
        <f>Terms!K1</f>
        <v>v01-18</v>
      </c>
      <c r="E44" s="1"/>
      <c r="F44" s="1"/>
      <c r="G44" s="1"/>
      <c r="H44" s="1"/>
      <c r="I44" s="1"/>
      <c r="J44" s="1"/>
      <c r="K44" s="1"/>
      <c r="L44" s="308"/>
      <c r="M44" s="546"/>
      <c r="N44" s="308"/>
    </row>
    <row r="45" spans="1:14" ht="15" customHeight="1" x14ac:dyDescent="0.2">
      <c r="A45" s="986"/>
      <c r="B45" s="563"/>
      <c r="C45" s="32"/>
      <c r="D45" s="32"/>
      <c r="E45" s="32"/>
      <c r="F45" s="32"/>
      <c r="G45" s="32"/>
      <c r="H45" s="32"/>
      <c r="I45" s="32"/>
      <c r="J45" s="32"/>
      <c r="K45" s="32"/>
      <c r="L45" s="33"/>
      <c r="M45" s="574"/>
      <c r="N45" s="575"/>
    </row>
    <row r="46" spans="1:14" ht="14.1" hidden="1" customHeight="1" x14ac:dyDescent="0.2"/>
  </sheetData>
  <mergeCells count="13">
    <mergeCell ref="D10:E10"/>
    <mergeCell ref="D11:E11"/>
    <mergeCell ref="D6:E6"/>
    <mergeCell ref="D7:E7"/>
    <mergeCell ref="D8:E8"/>
    <mergeCell ref="D9:E9"/>
    <mergeCell ref="D12:E12"/>
    <mergeCell ref="D18:E18"/>
    <mergeCell ref="D21:E21"/>
    <mergeCell ref="D14:E14"/>
    <mergeCell ref="D15:E15"/>
    <mergeCell ref="D16:E16"/>
    <mergeCell ref="D17:E17"/>
  </mergeCells>
  <phoneticPr fontId="0" type="noConversion"/>
  <conditionalFormatting sqref="D20">
    <cfRule type="cellIs" dxfId="59" priority="1" stopIfTrue="1" operator="notEqual">
      <formula>0</formula>
    </cfRule>
  </conditionalFormatting>
  <conditionalFormatting sqref="C6">
    <cfRule type="expression" dxfId="58" priority="7" stopIfTrue="1">
      <formula>ISBLANK(#REF!)</formula>
    </cfRule>
  </conditionalFormatting>
  <dataValidations xWindow="602" yWindow="288" count="9">
    <dataValidation type="list" allowBlank="1" showInputMessage="1" showErrorMessage="1" error="Please enter Y or N" sqref="H7" xr:uid="{00000000-0002-0000-0700-000000000000}">
      <formula1>"Y,N"</formula1>
    </dataValidation>
    <dataValidation type="decimal" allowBlank="1" showInputMessage="1" showErrorMessage="1" error="Must be less than 100%" promptTitle="VAT" prompt="Standard rate of VAT" sqref="H10" xr:uid="{00000000-0002-0000-0700-000001000000}">
      <formula1>0</formula1>
      <formula2>0.999</formula2>
    </dataValidation>
    <dataValidation type="list" allowBlank="1" showInputMessage="1" showErrorMessage="1" error="Please choose from list - press cancel to retry" sqref="H9" xr:uid="{00000000-0002-0000-0700-000002000000}">
      <formula1>"Existing,New"</formula1>
    </dataValidation>
    <dataValidation type="list" allowBlank="1" showInputMessage="1" showErrorMessage="1" error="Please choose from list - press cancel to retry" sqref="H8" xr:uid="{00000000-0002-0000-0700-000003000000}">
      <formula1>"Metro,Provincial"</formula1>
    </dataValidation>
    <dataValidation type="date" operator="greaterThan" allowBlank="1" showInputMessage="1" showErrorMessage="1" error="Please enter a date_x000a_Press Cancel to retry" sqref="H12" xr:uid="{00000000-0002-0000-0700-000004000000}">
      <formula1>40544</formula1>
    </dataValidation>
    <dataValidation type="list" allowBlank="1" showInputMessage="1" showErrorMessage="1" error="Please choose from list - press cancel to retry" prompt="Select from list" sqref="H6" xr:uid="{00000000-0002-0000-0700-000005000000}">
      <formula1>currency_name</formula1>
    </dataValidation>
    <dataValidation type="whole" operator="greaterThan" allowBlank="1" showInputMessage="1" showErrorMessage="1" error="Please enter a value" sqref="D19" xr:uid="{00000000-0002-0000-0700-000006000000}">
      <formula1>0</formula1>
    </dataValidation>
    <dataValidation type="list" allowBlank="1" showInputMessage="1" showErrorMessage="1" error="Please choose from list - press cancel to retry" prompt="VAT return due (month end)" sqref="J11" xr:uid="{00000000-0002-0000-0700-000007000000}">
      <formula1>$Q$10:$Q$12</formula1>
    </dataValidation>
    <dataValidation type="list" operator="equal" allowBlank="1" showInputMessage="1" showErrorMessage="1" error="Please choose from list - press cancel to retry" prompt="Frequency of your VAT return in months (eg if quarterly enter 3)" sqref="H11" xr:uid="{00000000-0002-0000-0700-000008000000}">
      <formula1>$Q$13:$Q$14</formula1>
    </dataValidation>
  </dataValidations>
  <pageMargins left="0.39370078740157483" right="0.39370078740157483" top="0.78740157480314965" bottom="0.39370078740157483" header="0.27559055118110237" footer="0.27559055118110237"/>
  <pageSetup paperSize="9" scale="83" orientation="landscape" blackAndWhite="1" r:id="rId1"/>
  <headerFooter alignWithMargins="0">
    <oddHeader>&amp;C&amp;12&amp;U&amp;A</oddHeader>
    <oddFooter>&amp;L&amp;8&amp;D &amp;T&amp;C&amp;8Financial Projections&amp;R&amp;8&amp;A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852" r:id="rId4" name="Check Box 2820">
              <controlPr defaultSize="0" print="0" autoFill="0" autoLine="0" autoPict="0">
                <anchor moveWithCells="1">
                  <from>
                    <xdr:col>8</xdr:col>
                    <xdr:colOff>561975</xdr:colOff>
                    <xdr:row>1</xdr:row>
                    <xdr:rowOff>114300</xdr:rowOff>
                  </from>
                  <to>
                    <xdr:col>12</xdr:col>
                    <xdr:colOff>0</xdr:colOff>
                    <xdr:row>2</xdr:row>
                    <xdr:rowOff>142875</xdr:rowOff>
                  </to>
                </anchor>
              </controlPr>
            </control>
          </mc:Choice>
        </mc:AlternateContent>
        <mc:AlternateContent xmlns:mc="http://schemas.openxmlformats.org/markup-compatibility/2006">
          <mc:Choice Requires="x14">
            <control shapeId="46854" r:id="rId5" name="Drop Down 2822">
              <controlPr defaultSize="0" print="0" autoLine="0" autoPict="0">
                <anchor moveWithCells="1">
                  <from>
                    <xdr:col>13</xdr:col>
                    <xdr:colOff>1285875</xdr:colOff>
                    <xdr:row>29</xdr:row>
                    <xdr:rowOff>152400</xdr:rowOff>
                  </from>
                  <to>
                    <xdr:col>13</xdr:col>
                    <xdr:colOff>1600200</xdr:colOff>
                    <xdr:row>31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indexed="60"/>
    <pageSetUpPr autoPageBreaks="0" fitToPage="1"/>
  </sheetPr>
  <dimension ref="A1:AU46"/>
  <sheetViews>
    <sheetView zoomScale="120" zoomScaleNormal="120" zoomScaleSheetLayoutView="75" workbookViewId="0">
      <selection activeCell="B1" sqref="B1"/>
    </sheetView>
  </sheetViews>
  <sheetFormatPr defaultColWidth="0" defaultRowHeight="0" customHeight="1" zeroHeight="1" x14ac:dyDescent="0.2"/>
  <cols>
    <col min="1" max="1" width="15.5703125" customWidth="1"/>
    <col min="2" max="2" width="1.5703125" customWidth="1"/>
    <col min="3" max="3" width="5.5703125" customWidth="1"/>
    <col min="4" max="4" width="29.5703125" customWidth="1"/>
    <col min="5" max="6" width="4.5703125" customWidth="1"/>
    <col min="7" max="8" width="8.5703125" customWidth="1"/>
    <col min="9" max="9" width="2.5703125" customWidth="1"/>
    <col min="10" max="10" width="16.85546875" customWidth="1"/>
    <col min="11" max="11" width="12" customWidth="1"/>
    <col min="12" max="13" width="3.5703125" customWidth="1"/>
    <col min="14" max="15" width="4.5703125" customWidth="1"/>
    <col min="16" max="17" width="8.5703125" customWidth="1"/>
    <col min="18" max="19" width="1.5703125" customWidth="1"/>
    <col min="20" max="20" width="31.5703125" customWidth="1"/>
    <col min="21" max="21" width="1.5703125" customWidth="1"/>
    <col min="22" max="22" width="2.5703125" customWidth="1"/>
    <col min="23" max="23" width="10.5703125" hidden="1" customWidth="1"/>
    <col min="24" max="32" width="8.85546875" hidden="1" customWidth="1"/>
    <col min="33" max="33" width="5.5703125" hidden="1" customWidth="1"/>
    <col min="34" max="34" width="29.5703125" hidden="1" customWidth="1"/>
    <col min="35" max="39" width="8.85546875" hidden="1" customWidth="1"/>
    <col min="40" max="40" width="5.5703125" hidden="1" customWidth="1"/>
    <col min="41" max="41" width="29.5703125" hidden="1" customWidth="1"/>
    <col min="42" max="16384" width="8.85546875" hidden="1"/>
  </cols>
  <sheetData>
    <row r="1" spans="1:47" ht="15" customHeight="1" thickBot="1" x14ac:dyDescent="0.25">
      <c r="A1" s="1012" t="s">
        <v>283</v>
      </c>
      <c r="B1" s="554" t="str">
        <f>"Financial Forecasts for "&amp;mtype&amp;" P&amp;S Store"</f>
        <v>Financial Forecasts for Metro P&amp;S Store</v>
      </c>
      <c r="C1" s="576"/>
      <c r="D1" s="576"/>
      <c r="E1" s="576"/>
      <c r="F1" s="576"/>
      <c r="G1" s="576"/>
      <c r="H1" s="576"/>
      <c r="I1" s="576"/>
      <c r="J1" s="576"/>
      <c r="K1" s="576"/>
      <c r="L1" s="576"/>
      <c r="M1" s="576"/>
      <c r="N1" s="576"/>
      <c r="O1" s="576"/>
      <c r="P1" s="576"/>
      <c r="Q1" s="576"/>
      <c r="R1" s="576"/>
      <c r="S1" s="576"/>
      <c r="T1" s="1"/>
      <c r="U1" s="1"/>
      <c r="X1" s="300" t="b">
        <v>0</v>
      </c>
      <c r="Y1" s="300" t="b">
        <v>0</v>
      </c>
    </row>
    <row r="2" spans="1:47" ht="15" customHeight="1" thickBot="1" x14ac:dyDescent="0.25">
      <c r="A2" s="985"/>
      <c r="B2" s="342" t="str">
        <f>"Store: "&amp;StoreName</f>
        <v xml:space="preserve">Store: </v>
      </c>
      <c r="C2" s="2"/>
      <c r="D2" s="2"/>
      <c r="E2" s="1033" t="str">
        <f>Calcs!$A$39</f>
        <v/>
      </c>
      <c r="F2" s="1033"/>
      <c r="G2" s="1033"/>
      <c r="H2" s="1033"/>
      <c r="I2" s="1033"/>
      <c r="J2" s="1033"/>
      <c r="K2" s="2"/>
      <c r="L2" s="2"/>
      <c r="M2" s="2"/>
      <c r="N2" s="2"/>
      <c r="O2" s="2"/>
      <c r="P2" s="2"/>
      <c r="Q2" s="2"/>
      <c r="R2" s="2"/>
      <c r="S2" s="2"/>
      <c r="T2" s="1"/>
      <c r="U2" s="1"/>
    </row>
    <row r="3" spans="1:47" ht="15" customHeight="1" x14ac:dyDescent="0.2">
      <c r="A3" s="1000" t="s">
        <v>350</v>
      </c>
      <c r="B3" s="757" t="s">
        <v>110</v>
      </c>
      <c r="C3" s="1"/>
      <c r="D3" s="1"/>
      <c r="E3" s="1034"/>
      <c r="F3" s="1034"/>
      <c r="G3" s="1034"/>
      <c r="H3" s="1034"/>
      <c r="I3" s="1034"/>
      <c r="J3" s="1034"/>
      <c r="K3" s="1"/>
      <c r="L3" s="1"/>
      <c r="M3" s="1"/>
      <c r="N3" s="1"/>
      <c r="O3" s="1"/>
      <c r="P3" s="1"/>
      <c r="Q3" s="1"/>
      <c r="R3" s="1"/>
      <c r="S3" s="1"/>
      <c r="T3" s="1"/>
      <c r="U3" s="1"/>
    </row>
    <row r="4" spans="1:47" ht="15" customHeight="1" x14ac:dyDescent="0.2">
      <c r="A4" s="1002" t="s">
        <v>351</v>
      </c>
      <c r="B4" s="998" t="s">
        <v>168</v>
      </c>
      <c r="C4" s="629"/>
      <c r="D4" s="629"/>
      <c r="E4" s="629"/>
      <c r="F4" s="629"/>
      <c r="G4" s="629"/>
      <c r="H4" s="629"/>
      <c r="I4" s="629"/>
      <c r="J4" s="629"/>
      <c r="K4" s="629"/>
      <c r="L4" s="629"/>
      <c r="M4" s="629"/>
      <c r="N4" s="629"/>
      <c r="O4" s="629"/>
      <c r="P4" s="629"/>
      <c r="Q4" s="629"/>
      <c r="R4" s="633"/>
      <c r="S4" s="873" t="s">
        <v>116</v>
      </c>
      <c r="T4" s="645"/>
      <c r="U4" s="1"/>
    </row>
    <row r="5" spans="1:47" ht="15" customHeight="1" x14ac:dyDescent="0.2">
      <c r="A5" s="1001" t="s">
        <v>255</v>
      </c>
      <c r="B5" s="26"/>
      <c r="C5" s="414" t="s">
        <v>164</v>
      </c>
      <c r="D5" s="414"/>
      <c r="E5" s="414"/>
      <c r="F5" s="414"/>
      <c r="G5" s="415"/>
      <c r="H5" s="416"/>
      <c r="I5" s="344"/>
      <c r="J5" s="414" t="s">
        <v>221</v>
      </c>
      <c r="K5" s="414"/>
      <c r="L5" s="414"/>
      <c r="M5" s="414"/>
      <c r="N5" s="414"/>
      <c r="O5" s="414"/>
      <c r="P5" s="415"/>
      <c r="Q5" s="416"/>
      <c r="R5" s="557"/>
      <c r="S5" s="556"/>
      <c r="T5" s="341"/>
      <c r="U5" s="1"/>
      <c r="V5" s="1"/>
      <c r="AG5" s="414" t="s">
        <v>164</v>
      </c>
      <c r="AH5" s="414"/>
      <c r="AI5" s="414"/>
      <c r="AJ5" s="414"/>
      <c r="AK5" s="415"/>
      <c r="AL5" s="416"/>
      <c r="AM5" s="344"/>
      <c r="AN5" s="414" t="s">
        <v>221</v>
      </c>
      <c r="AO5" s="414"/>
      <c r="AP5" s="414"/>
      <c r="AQ5" s="414"/>
      <c r="AR5" s="414"/>
      <c r="AS5" s="414"/>
      <c r="AT5" s="415"/>
      <c r="AU5" s="416"/>
    </row>
    <row r="6" spans="1:47" ht="15" customHeight="1" x14ac:dyDescent="0.2">
      <c r="A6" s="1002" t="s">
        <v>352</v>
      </c>
      <c r="B6" s="26"/>
      <c r="C6" s="418" t="s">
        <v>219</v>
      </c>
      <c r="D6" s="419"/>
      <c r="E6" s="773" t="s">
        <v>275</v>
      </c>
      <c r="F6" s="774" t="s">
        <v>0</v>
      </c>
      <c r="G6" s="597" t="str">
        <f>currency_symbol</f>
        <v>£</v>
      </c>
      <c r="H6" s="676" t="str">
        <f>currency_symbol</f>
        <v>£</v>
      </c>
      <c r="I6" s="344"/>
      <c r="J6" s="418" t="s">
        <v>367</v>
      </c>
      <c r="K6" s="419"/>
      <c r="L6" s="419"/>
      <c r="M6" s="419"/>
      <c r="N6" s="773" t="s">
        <v>275</v>
      </c>
      <c r="O6" s="774" t="s">
        <v>0</v>
      </c>
      <c r="P6" s="597" t="str">
        <f>currency_symbol</f>
        <v>£</v>
      </c>
      <c r="Q6" s="676" t="str">
        <f>currency_symbol</f>
        <v>£</v>
      </c>
      <c r="R6" s="558"/>
      <c r="S6" s="344"/>
      <c r="T6" s="27"/>
      <c r="U6" s="1"/>
      <c r="V6" s="1"/>
      <c r="AB6" s="449" t="s">
        <v>222</v>
      </c>
      <c r="AC6" s="450"/>
      <c r="AD6" s="451"/>
      <c r="AG6" s="418" t="s">
        <v>219</v>
      </c>
      <c r="AH6" s="419"/>
      <c r="AI6" s="773"/>
      <c r="AJ6" s="774"/>
      <c r="AK6" s="597" t="str">
        <f>currency_symbol</f>
        <v>£</v>
      </c>
      <c r="AL6" s="906" t="str">
        <f>currency_symbol</f>
        <v>£</v>
      </c>
      <c r="AM6" s="344"/>
      <c r="AN6" s="901" t="s">
        <v>163</v>
      </c>
      <c r="AO6" s="902"/>
      <c r="AP6" s="902"/>
      <c r="AQ6" s="902"/>
      <c r="AR6" s="903"/>
      <c r="AS6" s="904"/>
      <c r="AT6" s="905" t="str">
        <f>currency_symbol</f>
        <v>£</v>
      </c>
      <c r="AU6" s="906" t="str">
        <f>currency_symbol</f>
        <v>£</v>
      </c>
    </row>
    <row r="7" spans="1:47" ht="15" customHeight="1" x14ac:dyDescent="0.2">
      <c r="A7" s="1002" t="s">
        <v>58</v>
      </c>
      <c r="B7" s="26"/>
      <c r="C7" s="825" t="s">
        <v>314</v>
      </c>
      <c r="D7" s="647"/>
      <c r="E7" s="775" t="s">
        <v>241</v>
      </c>
      <c r="F7" s="775">
        <v>-3</v>
      </c>
      <c r="G7" s="424"/>
      <c r="H7" s="677"/>
      <c r="I7" s="344"/>
      <c r="J7" s="646" t="s">
        <v>228</v>
      </c>
      <c r="K7" s="654"/>
      <c r="L7" s="657"/>
      <c r="M7" s="647"/>
      <c r="N7" s="778" t="s">
        <v>244</v>
      </c>
      <c r="O7" s="775">
        <v>-3</v>
      </c>
      <c r="P7" s="489"/>
      <c r="Q7" s="677"/>
      <c r="R7" s="558"/>
      <c r="S7" s="344"/>
      <c r="T7" s="27"/>
      <c r="U7" s="1"/>
      <c r="V7" s="1"/>
      <c r="AB7" s="452" t="s">
        <v>252</v>
      </c>
      <c r="AC7" s="453" t="s">
        <v>253</v>
      </c>
      <c r="AD7" s="454" t="s">
        <v>254</v>
      </c>
      <c r="AG7" s="883" t="s">
        <v>314</v>
      </c>
      <c r="AH7" s="884"/>
      <c r="AI7" s="775" t="str">
        <f>E7</f>
        <v>F&amp;F</v>
      </c>
      <c r="AJ7" s="775">
        <f t="shared" ref="AJ7:AJ34" si="0">F7</f>
        <v>-3</v>
      </c>
      <c r="AK7" s="424">
        <f t="shared" ref="AK7:AK35" si="1">IF(TermsAgreed=TRUE,G7,0)</f>
        <v>0</v>
      </c>
      <c r="AL7" s="910">
        <f t="shared" ref="AL7:AL35" si="2">IF(TermsAgreed=TRUE,H7,0)</f>
        <v>0</v>
      </c>
      <c r="AM7" s="344"/>
      <c r="AN7" s="907" t="s">
        <v>228</v>
      </c>
      <c r="AO7" s="908"/>
      <c r="AP7" s="909"/>
      <c r="AQ7" s="884"/>
      <c r="AR7" s="778" t="str">
        <f t="shared" ref="AR7:AR8" si="3">N7</f>
        <v>INT</v>
      </c>
      <c r="AS7" s="775">
        <f t="shared" ref="AS7:AS8" si="4">O7</f>
        <v>-3</v>
      </c>
      <c r="AT7" s="489">
        <f t="shared" ref="AT7:AT8" si="5">IF(TermsAgreed=TRUE,P7,0)</f>
        <v>0</v>
      </c>
      <c r="AU7" s="910">
        <f t="shared" ref="AU7:AU35" si="6">IF(TermsAgreed=TRUE,Q7,0)</f>
        <v>0</v>
      </c>
    </row>
    <row r="8" spans="1:47" ht="15" customHeight="1" thickBot="1" x14ac:dyDescent="0.25">
      <c r="A8" s="1003" t="s">
        <v>353</v>
      </c>
      <c r="B8" s="26"/>
      <c r="C8" s="655" t="s">
        <v>313</v>
      </c>
      <c r="D8" s="648"/>
      <c r="E8" s="776" t="s">
        <v>241</v>
      </c>
      <c r="F8" s="776">
        <v>-3</v>
      </c>
      <c r="G8" s="425"/>
      <c r="H8" s="677">
        <f>SUM(G7:G8)</f>
        <v>0</v>
      </c>
      <c r="I8" s="344"/>
      <c r="J8" s="422" t="s">
        <v>368</v>
      </c>
      <c r="K8" s="656"/>
      <c r="L8" s="549">
        <v>1</v>
      </c>
      <c r="M8" s="648"/>
      <c r="N8" s="779" t="s">
        <v>240</v>
      </c>
      <c r="O8" s="776">
        <v>-3</v>
      </c>
      <c r="P8" s="490"/>
      <c r="Q8" s="677"/>
      <c r="R8" s="558"/>
      <c r="S8" s="344"/>
      <c r="T8" s="27"/>
      <c r="U8" s="1"/>
      <c r="V8" s="1"/>
      <c r="AB8" s="455">
        <f>ROUND(AC8+(IF(Participants&gt;1,Participants-1,0)*AD8),0)</f>
        <v>2995</v>
      </c>
      <c r="AC8" s="456">
        <f>+Samples!F5</f>
        <v>2995</v>
      </c>
      <c r="AD8" s="457">
        <f>+Samples!G5</f>
        <v>0</v>
      </c>
      <c r="AG8" s="885" t="s">
        <v>313</v>
      </c>
      <c r="AH8" s="886"/>
      <c r="AI8" s="776" t="str">
        <f t="shared" ref="AI8:AI34" si="7">E8</f>
        <v>F&amp;F</v>
      </c>
      <c r="AJ8" s="776">
        <f t="shared" si="0"/>
        <v>-3</v>
      </c>
      <c r="AK8" s="425">
        <f t="shared" si="1"/>
        <v>0</v>
      </c>
      <c r="AL8" s="910">
        <f t="shared" si="2"/>
        <v>0</v>
      </c>
      <c r="AM8" s="344"/>
      <c r="AN8" s="885" t="s">
        <v>222</v>
      </c>
      <c r="AO8" s="911" t="s">
        <v>223</v>
      </c>
      <c r="AP8" s="549">
        <v>1</v>
      </c>
      <c r="AQ8" s="886"/>
      <c r="AR8" s="779" t="str">
        <f t="shared" si="3"/>
        <v>P&amp;L</v>
      </c>
      <c r="AS8" s="776">
        <f t="shared" si="4"/>
        <v>-3</v>
      </c>
      <c r="AT8" s="490">
        <f t="shared" si="5"/>
        <v>0</v>
      </c>
      <c r="AU8" s="910">
        <f t="shared" si="6"/>
        <v>0</v>
      </c>
    </row>
    <row r="9" spans="1:47" ht="15" customHeight="1" x14ac:dyDescent="0.2">
      <c r="A9" s="986"/>
      <c r="B9" s="562"/>
      <c r="C9" s="420" t="s">
        <v>237</v>
      </c>
      <c r="D9" s="342"/>
      <c r="E9" s="654"/>
      <c r="F9" s="654"/>
      <c r="G9" s="647"/>
      <c r="H9" s="677"/>
      <c r="I9" s="344"/>
      <c r="J9" s="1018"/>
      <c r="Q9" s="677"/>
      <c r="R9" s="558"/>
      <c r="S9" s="344"/>
      <c r="T9" s="27"/>
      <c r="U9" s="1"/>
      <c r="V9" s="1"/>
      <c r="AG9" s="887" t="s">
        <v>237</v>
      </c>
      <c r="AH9" s="888"/>
      <c r="AI9" s="777">
        <f t="shared" si="7"/>
        <v>0</v>
      </c>
      <c r="AJ9" s="777">
        <f t="shared" si="0"/>
        <v>0</v>
      </c>
      <c r="AK9" s="343">
        <f t="shared" si="1"/>
        <v>0</v>
      </c>
      <c r="AL9" s="910">
        <f t="shared" si="2"/>
        <v>0</v>
      </c>
      <c r="AM9" s="344"/>
      <c r="AN9" s="887" t="s">
        <v>318</v>
      </c>
      <c r="AO9" s="888"/>
      <c r="AP9" s="888"/>
      <c r="AQ9" s="888"/>
      <c r="AR9" s="912" t="e">
        <f>#REF!</f>
        <v>#REF!</v>
      </c>
      <c r="AS9" s="912" t="e">
        <f>#REF!</f>
        <v>#REF!</v>
      </c>
      <c r="AT9" s="913">
        <f>IF(TermsAgreed=TRUE,#REF!,0)</f>
        <v>0</v>
      </c>
      <c r="AU9" s="910">
        <f t="shared" si="6"/>
        <v>0</v>
      </c>
    </row>
    <row r="10" spans="1:47" ht="15" customHeight="1" x14ac:dyDescent="0.2">
      <c r="A10" s="988" t="s">
        <v>354</v>
      </c>
      <c r="B10" s="562"/>
      <c r="C10" s="109" t="s">
        <v>147</v>
      </c>
      <c r="D10" s="649"/>
      <c r="E10" s="775" t="s">
        <v>241</v>
      </c>
      <c r="F10" s="775">
        <v>-2</v>
      </c>
      <c r="G10" s="424"/>
      <c r="H10" s="677"/>
      <c r="I10" s="344"/>
      <c r="J10" s="28" t="s">
        <v>229</v>
      </c>
      <c r="K10" s="654"/>
      <c r="L10" s="654"/>
      <c r="M10" s="647"/>
      <c r="N10" s="779" t="s">
        <v>248</v>
      </c>
      <c r="O10" s="775">
        <v>-1</v>
      </c>
      <c r="P10" s="489"/>
      <c r="Q10" s="677"/>
      <c r="R10" s="558"/>
      <c r="S10" s="344"/>
      <c r="T10" s="27"/>
      <c r="U10" s="1"/>
      <c r="V10" s="1"/>
      <c r="AG10" s="889" t="s">
        <v>147</v>
      </c>
      <c r="AH10" s="890"/>
      <c r="AI10" s="775" t="str">
        <f t="shared" si="7"/>
        <v>F&amp;F</v>
      </c>
      <c r="AJ10" s="775">
        <f t="shared" si="0"/>
        <v>-2</v>
      </c>
      <c r="AK10" s="424">
        <f t="shared" si="1"/>
        <v>0</v>
      </c>
      <c r="AL10" s="910">
        <f t="shared" si="2"/>
        <v>0</v>
      </c>
      <c r="AM10" s="344"/>
      <c r="AN10" s="907" t="s">
        <v>229</v>
      </c>
      <c r="AO10" s="908"/>
      <c r="AP10" s="908"/>
      <c r="AQ10" s="884"/>
      <c r="AR10" s="779" t="str">
        <f t="shared" ref="AR10:AR29" si="8">N10</f>
        <v>EQP</v>
      </c>
      <c r="AS10" s="775">
        <f t="shared" ref="AS10:AS29" si="9">O10</f>
        <v>-1</v>
      </c>
      <c r="AT10" s="489">
        <f t="shared" ref="AT10:AT35" si="10">IF(TermsAgreed=TRUE,P10,0)</f>
        <v>0</v>
      </c>
      <c r="AU10" s="910">
        <f t="shared" si="6"/>
        <v>0</v>
      </c>
    </row>
    <row r="11" spans="1:47" ht="15" customHeight="1" x14ac:dyDescent="0.2">
      <c r="A11" s="989" t="s">
        <v>255</v>
      </c>
      <c r="B11" s="562"/>
      <c r="C11" s="650" t="s">
        <v>224</v>
      </c>
      <c r="D11" s="651"/>
      <c r="E11" s="775" t="s">
        <v>241</v>
      </c>
      <c r="F11" s="775">
        <v>-2</v>
      </c>
      <c r="G11" s="424"/>
      <c r="H11" s="677"/>
      <c r="I11" s="344"/>
      <c r="J11" s="422" t="s">
        <v>386</v>
      </c>
      <c r="K11" s="658"/>
      <c r="L11" s="659"/>
      <c r="M11" s="660"/>
      <c r="N11" s="779" t="s">
        <v>248</v>
      </c>
      <c r="O11" s="775">
        <v>-1</v>
      </c>
      <c r="P11" s="489"/>
      <c r="Q11" s="677"/>
      <c r="R11" s="558"/>
      <c r="S11" s="344"/>
      <c r="T11" s="27"/>
      <c r="U11" s="1"/>
      <c r="V11" s="1"/>
      <c r="AG11" s="891" t="s">
        <v>224</v>
      </c>
      <c r="AH11" s="892"/>
      <c r="AI11" s="775" t="str">
        <f t="shared" si="7"/>
        <v>F&amp;F</v>
      </c>
      <c r="AJ11" s="775">
        <f t="shared" si="0"/>
        <v>-2</v>
      </c>
      <c r="AK11" s="424">
        <f t="shared" si="1"/>
        <v>0</v>
      </c>
      <c r="AL11" s="910">
        <f t="shared" si="2"/>
        <v>0</v>
      </c>
      <c r="AM11" s="344"/>
      <c r="AN11" s="914" t="s">
        <v>235</v>
      </c>
      <c r="AO11" s="915"/>
      <c r="AP11" s="916"/>
      <c r="AQ11" s="917"/>
      <c r="AR11" s="779" t="str">
        <f t="shared" si="8"/>
        <v>EQP</v>
      </c>
      <c r="AS11" s="775">
        <f t="shared" si="9"/>
        <v>-1</v>
      </c>
      <c r="AT11" s="489">
        <f t="shared" si="10"/>
        <v>0</v>
      </c>
      <c r="AU11" s="910">
        <f t="shared" si="6"/>
        <v>0</v>
      </c>
    </row>
    <row r="12" spans="1:47" ht="15" customHeight="1" x14ac:dyDescent="0.2">
      <c r="A12" s="989" t="s">
        <v>216</v>
      </c>
      <c r="B12" s="562"/>
      <c r="C12" s="650" t="s">
        <v>225</v>
      </c>
      <c r="D12" s="651"/>
      <c r="E12" s="775" t="s">
        <v>241</v>
      </c>
      <c r="F12" s="775">
        <v>-2</v>
      </c>
      <c r="G12" s="424"/>
      <c r="H12" s="677"/>
      <c r="I12" s="344"/>
      <c r="J12" s="422" t="s">
        <v>366</v>
      </c>
      <c r="K12" s="658"/>
      <c r="L12" s="659"/>
      <c r="M12" s="660"/>
      <c r="N12" s="779" t="s">
        <v>248</v>
      </c>
      <c r="O12" s="775">
        <v>-1</v>
      </c>
      <c r="P12" s="489"/>
      <c r="Q12" s="677"/>
      <c r="R12" s="558"/>
      <c r="S12" s="344"/>
      <c r="T12" s="27"/>
      <c r="U12" s="1"/>
      <c r="V12" s="1"/>
      <c r="AG12" s="891" t="s">
        <v>225</v>
      </c>
      <c r="AH12" s="892"/>
      <c r="AI12" s="775" t="str">
        <f t="shared" si="7"/>
        <v>F&amp;F</v>
      </c>
      <c r="AJ12" s="775">
        <f t="shared" si="0"/>
        <v>-2</v>
      </c>
      <c r="AK12" s="424">
        <f t="shared" si="1"/>
        <v>0</v>
      </c>
      <c r="AL12" s="910">
        <f t="shared" si="2"/>
        <v>0</v>
      </c>
      <c r="AM12" s="344"/>
      <c r="AN12" s="914" t="s">
        <v>236</v>
      </c>
      <c r="AO12" s="915"/>
      <c r="AP12" s="916"/>
      <c r="AQ12" s="917"/>
      <c r="AR12" s="779" t="str">
        <f t="shared" si="8"/>
        <v>EQP</v>
      </c>
      <c r="AS12" s="775">
        <f t="shared" si="9"/>
        <v>-1</v>
      </c>
      <c r="AT12" s="489">
        <f t="shared" si="10"/>
        <v>0</v>
      </c>
      <c r="AU12" s="910">
        <f t="shared" si="6"/>
        <v>0</v>
      </c>
    </row>
    <row r="13" spans="1:47" ht="15" customHeight="1" x14ac:dyDescent="0.2">
      <c r="A13" s="989" t="s">
        <v>355</v>
      </c>
      <c r="B13" s="562"/>
      <c r="C13" s="650" t="s">
        <v>148</v>
      </c>
      <c r="D13" s="651"/>
      <c r="E13" s="775" t="s">
        <v>241</v>
      </c>
      <c r="F13" s="775">
        <v>-2</v>
      </c>
      <c r="G13" s="424"/>
      <c r="H13" s="677"/>
      <c r="I13" s="344"/>
      <c r="J13" s="28" t="s">
        <v>230</v>
      </c>
      <c r="K13" s="659"/>
      <c r="L13" s="659"/>
      <c r="M13" s="660"/>
      <c r="N13" s="779" t="s">
        <v>248</v>
      </c>
      <c r="O13" s="775">
        <v>-1</v>
      </c>
      <c r="P13" s="489"/>
      <c r="Q13" s="677"/>
      <c r="R13" s="558"/>
      <c r="S13" s="344"/>
      <c r="T13" s="583" t="s">
        <v>116</v>
      </c>
      <c r="U13" s="1"/>
      <c r="V13" s="1"/>
      <c r="AG13" s="891" t="s">
        <v>148</v>
      </c>
      <c r="AH13" s="892"/>
      <c r="AI13" s="775" t="str">
        <f t="shared" si="7"/>
        <v>F&amp;F</v>
      </c>
      <c r="AJ13" s="775">
        <f t="shared" si="0"/>
        <v>-2</v>
      </c>
      <c r="AK13" s="424">
        <f t="shared" si="1"/>
        <v>0</v>
      </c>
      <c r="AL13" s="910">
        <f t="shared" si="2"/>
        <v>0</v>
      </c>
      <c r="AM13" s="344"/>
      <c r="AN13" s="918" t="s">
        <v>230</v>
      </c>
      <c r="AO13" s="916"/>
      <c r="AP13" s="916"/>
      <c r="AQ13" s="917"/>
      <c r="AR13" s="779" t="str">
        <f t="shared" si="8"/>
        <v>EQP</v>
      </c>
      <c r="AS13" s="775">
        <f t="shared" si="9"/>
        <v>-1</v>
      </c>
      <c r="AT13" s="489">
        <f t="shared" si="10"/>
        <v>0</v>
      </c>
      <c r="AU13" s="910">
        <f t="shared" si="6"/>
        <v>0</v>
      </c>
    </row>
    <row r="14" spans="1:47" ht="15" customHeight="1" x14ac:dyDescent="0.2">
      <c r="A14" s="989" t="s">
        <v>356</v>
      </c>
      <c r="B14" s="562"/>
      <c r="C14" s="650" t="s">
        <v>226</v>
      </c>
      <c r="D14" s="651"/>
      <c r="E14" s="775" t="s">
        <v>241</v>
      </c>
      <c r="F14" s="775">
        <v>-2</v>
      </c>
      <c r="G14" s="424"/>
      <c r="H14" s="677"/>
      <c r="I14" s="344"/>
      <c r="J14" s="28" t="s">
        <v>160</v>
      </c>
      <c r="K14" s="659"/>
      <c r="L14" s="659"/>
      <c r="M14" s="660"/>
      <c r="N14" s="779" t="s">
        <v>248</v>
      </c>
      <c r="O14" s="775">
        <v>-1</v>
      </c>
      <c r="P14" s="489"/>
      <c r="Q14" s="677"/>
      <c r="R14" s="558"/>
      <c r="S14" s="344"/>
      <c r="T14" s="584" t="s">
        <v>329</v>
      </c>
      <c r="U14" s="1"/>
      <c r="V14" s="1"/>
      <c r="AG14" s="891" t="s">
        <v>226</v>
      </c>
      <c r="AH14" s="892"/>
      <c r="AI14" s="775" t="str">
        <f t="shared" si="7"/>
        <v>F&amp;F</v>
      </c>
      <c r="AJ14" s="775">
        <f t="shared" si="0"/>
        <v>-2</v>
      </c>
      <c r="AK14" s="424">
        <f t="shared" si="1"/>
        <v>0</v>
      </c>
      <c r="AL14" s="910">
        <f t="shared" si="2"/>
        <v>0</v>
      </c>
      <c r="AM14" s="344"/>
      <c r="AN14" s="918" t="s">
        <v>160</v>
      </c>
      <c r="AO14" s="916"/>
      <c r="AP14" s="916"/>
      <c r="AQ14" s="917"/>
      <c r="AR14" s="779" t="str">
        <f t="shared" si="8"/>
        <v>EQP</v>
      </c>
      <c r="AS14" s="775">
        <f t="shared" si="9"/>
        <v>-1</v>
      </c>
      <c r="AT14" s="489">
        <f t="shared" si="10"/>
        <v>0</v>
      </c>
      <c r="AU14" s="910">
        <f t="shared" si="6"/>
        <v>0</v>
      </c>
    </row>
    <row r="15" spans="1:47" ht="15" customHeight="1" x14ac:dyDescent="0.2">
      <c r="A15" s="989" t="s">
        <v>357</v>
      </c>
      <c r="B15" s="562"/>
      <c r="C15" s="650" t="s">
        <v>149</v>
      </c>
      <c r="D15" s="651"/>
      <c r="E15" s="775" t="s">
        <v>241</v>
      </c>
      <c r="F15" s="775">
        <v>-2</v>
      </c>
      <c r="G15" s="424"/>
      <c r="H15" s="677"/>
      <c r="I15" s="344"/>
      <c r="J15" s="422" t="s">
        <v>231</v>
      </c>
      <c r="K15" s="658"/>
      <c r="L15" s="658"/>
      <c r="M15" s="662"/>
      <c r="N15" s="779" t="s">
        <v>248</v>
      </c>
      <c r="O15" s="775">
        <v>-1</v>
      </c>
      <c r="P15" s="489"/>
      <c r="Q15" s="677"/>
      <c r="R15" s="558"/>
      <c r="S15" s="344"/>
      <c r="T15" s="27"/>
      <c r="U15" s="1"/>
      <c r="V15" s="1"/>
      <c r="AG15" s="891" t="s">
        <v>149</v>
      </c>
      <c r="AH15" s="892"/>
      <c r="AI15" s="775" t="str">
        <f t="shared" si="7"/>
        <v>F&amp;F</v>
      </c>
      <c r="AJ15" s="775">
        <f t="shared" si="0"/>
        <v>-2</v>
      </c>
      <c r="AK15" s="424">
        <f t="shared" si="1"/>
        <v>0</v>
      </c>
      <c r="AL15" s="910">
        <f t="shared" si="2"/>
        <v>0</v>
      </c>
      <c r="AM15" s="344"/>
      <c r="AN15" s="914" t="s">
        <v>231</v>
      </c>
      <c r="AO15" s="915"/>
      <c r="AP15" s="915"/>
      <c r="AQ15" s="919"/>
      <c r="AR15" s="779" t="str">
        <f t="shared" si="8"/>
        <v>EQP</v>
      </c>
      <c r="AS15" s="775">
        <f t="shared" si="9"/>
        <v>-1</v>
      </c>
      <c r="AT15" s="489">
        <f t="shared" si="10"/>
        <v>0</v>
      </c>
      <c r="AU15" s="910">
        <f t="shared" si="6"/>
        <v>0</v>
      </c>
    </row>
    <row r="16" spans="1:47" ht="15" customHeight="1" x14ac:dyDescent="0.2">
      <c r="A16" s="989" t="s">
        <v>358</v>
      </c>
      <c r="B16" s="562"/>
      <c r="C16" s="650" t="s">
        <v>150</v>
      </c>
      <c r="D16" s="651"/>
      <c r="E16" s="775" t="s">
        <v>241</v>
      </c>
      <c r="F16" s="775">
        <v>-2</v>
      </c>
      <c r="G16" s="424"/>
      <c r="H16" s="677"/>
      <c r="I16" s="344"/>
      <c r="J16" s="422" t="s">
        <v>372</v>
      </c>
      <c r="K16" s="658"/>
      <c r="L16" s="658"/>
      <c r="M16" s="662"/>
      <c r="N16" s="779" t="s">
        <v>248</v>
      </c>
      <c r="O16" s="775">
        <v>-1</v>
      </c>
      <c r="P16" s="489"/>
      <c r="Q16" s="677"/>
      <c r="R16" s="558"/>
      <c r="S16" s="344"/>
      <c r="T16" s="27"/>
      <c r="U16" s="1"/>
      <c r="V16" s="1"/>
      <c r="AG16" s="891" t="s">
        <v>150</v>
      </c>
      <c r="AH16" s="892"/>
      <c r="AI16" s="775" t="str">
        <f t="shared" si="7"/>
        <v>F&amp;F</v>
      </c>
      <c r="AJ16" s="775">
        <f t="shared" si="0"/>
        <v>-2</v>
      </c>
      <c r="AK16" s="424">
        <f t="shared" si="1"/>
        <v>0</v>
      </c>
      <c r="AL16" s="910">
        <f t="shared" si="2"/>
        <v>0</v>
      </c>
      <c r="AM16" s="344"/>
      <c r="AN16" s="914" t="s">
        <v>161</v>
      </c>
      <c r="AO16" s="915"/>
      <c r="AP16" s="915"/>
      <c r="AQ16" s="919"/>
      <c r="AR16" s="779" t="str">
        <f t="shared" si="8"/>
        <v>EQP</v>
      </c>
      <c r="AS16" s="775">
        <f t="shared" si="9"/>
        <v>-1</v>
      </c>
      <c r="AT16" s="489">
        <f t="shared" si="10"/>
        <v>0</v>
      </c>
      <c r="AU16" s="910">
        <f t="shared" si="6"/>
        <v>0</v>
      </c>
    </row>
    <row r="17" spans="1:47" ht="15" customHeight="1" x14ac:dyDescent="0.2">
      <c r="A17" s="989" t="s">
        <v>5</v>
      </c>
      <c r="B17" s="562"/>
      <c r="C17" s="650" t="s">
        <v>227</v>
      </c>
      <c r="D17" s="651"/>
      <c r="E17" s="775" t="s">
        <v>240</v>
      </c>
      <c r="F17" s="776">
        <v>-2</v>
      </c>
      <c r="G17" s="424"/>
      <c r="H17" s="677"/>
      <c r="I17" s="344"/>
      <c r="J17" s="422" t="s">
        <v>370</v>
      </c>
      <c r="K17" s="663"/>
      <c r="L17" s="663"/>
      <c r="M17" s="664"/>
      <c r="N17" s="779" t="s">
        <v>245</v>
      </c>
      <c r="O17" s="776">
        <v>-1</v>
      </c>
      <c r="P17" s="984"/>
      <c r="Q17" s="677">
        <f>SUM(P7:P17)</f>
        <v>0</v>
      </c>
      <c r="R17" s="558"/>
      <c r="S17" s="344"/>
      <c r="T17" s="27"/>
      <c r="U17" s="1"/>
      <c r="V17" s="1"/>
      <c r="AG17" s="891" t="s">
        <v>227</v>
      </c>
      <c r="AH17" s="892"/>
      <c r="AI17" s="775" t="str">
        <f t="shared" si="7"/>
        <v>P&amp;L</v>
      </c>
      <c r="AJ17" s="776">
        <f t="shared" si="0"/>
        <v>-2</v>
      </c>
      <c r="AK17" s="424">
        <f t="shared" si="1"/>
        <v>0</v>
      </c>
      <c r="AL17" s="910">
        <f t="shared" si="2"/>
        <v>0</v>
      </c>
      <c r="AM17" s="344"/>
      <c r="AN17" s="885" t="s">
        <v>218</v>
      </c>
      <c r="AO17" s="920"/>
      <c r="AP17" s="920"/>
      <c r="AQ17" s="921"/>
      <c r="AR17" s="779" t="str">
        <f t="shared" si="8"/>
        <v>STK</v>
      </c>
      <c r="AS17" s="776">
        <f t="shared" si="9"/>
        <v>-1</v>
      </c>
      <c r="AT17" s="489">
        <f t="shared" si="10"/>
        <v>0</v>
      </c>
      <c r="AU17" s="910">
        <f t="shared" si="6"/>
        <v>0</v>
      </c>
    </row>
    <row r="18" spans="1:47" ht="15" customHeight="1" x14ac:dyDescent="0.2">
      <c r="A18" s="987"/>
      <c r="B18" s="562"/>
      <c r="C18" s="650" t="s">
        <v>151</v>
      </c>
      <c r="D18" s="651"/>
      <c r="E18" s="775" t="s">
        <v>241</v>
      </c>
      <c r="F18" s="775">
        <v>-2</v>
      </c>
      <c r="G18" s="424"/>
      <c r="H18" s="677"/>
      <c r="I18" s="344"/>
      <c r="J18" s="420" t="s">
        <v>319</v>
      </c>
      <c r="K18" s="342"/>
      <c r="L18" s="342"/>
      <c r="M18" s="342"/>
      <c r="N18" s="654"/>
      <c r="O18" s="654"/>
      <c r="P18" s="647"/>
      <c r="Q18" s="677"/>
      <c r="R18" s="558"/>
      <c r="S18" s="344"/>
      <c r="T18" s="27"/>
      <c r="U18" s="1"/>
      <c r="V18" s="1"/>
      <c r="AG18" s="891" t="s">
        <v>151</v>
      </c>
      <c r="AH18" s="892"/>
      <c r="AI18" s="775" t="str">
        <f t="shared" si="7"/>
        <v>F&amp;F</v>
      </c>
      <c r="AJ18" s="775">
        <f t="shared" si="0"/>
        <v>-2</v>
      </c>
      <c r="AK18" s="424">
        <f t="shared" si="1"/>
        <v>0</v>
      </c>
      <c r="AL18" s="910">
        <f t="shared" si="2"/>
        <v>0</v>
      </c>
      <c r="AM18" s="344"/>
      <c r="AN18" s="887" t="s">
        <v>319</v>
      </c>
      <c r="AO18" s="888"/>
      <c r="AP18" s="888"/>
      <c r="AQ18" s="888"/>
      <c r="AR18" s="912">
        <f t="shared" si="8"/>
        <v>0</v>
      </c>
      <c r="AS18" s="912">
        <f t="shared" si="9"/>
        <v>0</v>
      </c>
      <c r="AT18" s="913">
        <f t="shared" si="10"/>
        <v>0</v>
      </c>
      <c r="AU18" s="910">
        <f t="shared" si="6"/>
        <v>0</v>
      </c>
    </row>
    <row r="19" spans="1:47" ht="15" customHeight="1" x14ac:dyDescent="0.2">
      <c r="A19" s="987"/>
      <c r="B19" s="562"/>
      <c r="C19" s="652" t="s">
        <v>33</v>
      </c>
      <c r="D19" s="653"/>
      <c r="E19" s="776" t="s">
        <v>241</v>
      </c>
      <c r="F19" s="776">
        <v>-2</v>
      </c>
      <c r="G19" s="984"/>
      <c r="H19" s="677">
        <f>SUM(G10:G19)</f>
        <v>0</v>
      </c>
      <c r="I19" s="344"/>
      <c r="J19" s="28" t="s">
        <v>331</v>
      </c>
      <c r="K19" s="654"/>
      <c r="L19" s="654"/>
      <c r="M19" s="647"/>
      <c r="N19" s="779" t="s">
        <v>240</v>
      </c>
      <c r="O19" s="775">
        <v>-2</v>
      </c>
      <c r="P19" s="489"/>
      <c r="Q19" s="677"/>
      <c r="R19" s="558"/>
      <c r="S19" s="344"/>
      <c r="T19" s="27"/>
      <c r="U19" s="1"/>
      <c r="V19" s="1"/>
      <c r="W19" t="s">
        <v>331</v>
      </c>
      <c r="AG19" s="893" t="s">
        <v>33</v>
      </c>
      <c r="AH19" s="894"/>
      <c r="AI19" s="776" t="str">
        <f t="shared" si="7"/>
        <v>F&amp;F</v>
      </c>
      <c r="AJ19" s="776">
        <f t="shared" si="0"/>
        <v>-2</v>
      </c>
      <c r="AK19" s="424">
        <f t="shared" si="1"/>
        <v>0</v>
      </c>
      <c r="AL19" s="910">
        <f t="shared" si="2"/>
        <v>0</v>
      </c>
      <c r="AM19" s="344"/>
      <c r="AN19" s="907" t="s">
        <v>331</v>
      </c>
      <c r="AO19" s="908"/>
      <c r="AP19" s="908"/>
      <c r="AQ19" s="884"/>
      <c r="AR19" s="779" t="str">
        <f t="shared" si="8"/>
        <v>P&amp;L</v>
      </c>
      <c r="AS19" s="775">
        <f t="shared" si="9"/>
        <v>-2</v>
      </c>
      <c r="AT19" s="489">
        <f t="shared" si="10"/>
        <v>0</v>
      </c>
      <c r="AU19" s="910">
        <f t="shared" si="6"/>
        <v>0</v>
      </c>
    </row>
    <row r="20" spans="1:47" ht="15" customHeight="1" x14ac:dyDescent="0.2">
      <c r="A20" s="987"/>
      <c r="B20" s="562"/>
      <c r="C20" s="420" t="s">
        <v>220</v>
      </c>
      <c r="D20" s="342"/>
      <c r="E20" s="654"/>
      <c r="F20" s="654"/>
      <c r="G20" s="647"/>
      <c r="H20" s="677"/>
      <c r="I20" s="344"/>
      <c r="J20" s="422" t="s">
        <v>369</v>
      </c>
      <c r="K20" s="658"/>
      <c r="L20" s="659"/>
      <c r="M20" s="660"/>
      <c r="N20" s="779" t="s">
        <v>240</v>
      </c>
      <c r="O20" s="775">
        <v>-2</v>
      </c>
      <c r="P20" s="489"/>
      <c r="Q20" s="677"/>
      <c r="R20" s="558"/>
      <c r="S20" s="344"/>
      <c r="T20" s="27"/>
      <c r="U20" s="1"/>
      <c r="V20" s="1"/>
      <c r="AG20" s="887" t="s">
        <v>220</v>
      </c>
      <c r="AH20" s="888"/>
      <c r="AI20" s="777">
        <f t="shared" si="7"/>
        <v>0</v>
      </c>
      <c r="AJ20" s="777">
        <f t="shared" si="0"/>
        <v>0</v>
      </c>
      <c r="AK20" s="343">
        <f t="shared" si="1"/>
        <v>0</v>
      </c>
      <c r="AL20" s="910">
        <f t="shared" si="2"/>
        <v>0</v>
      </c>
      <c r="AM20" s="344"/>
      <c r="AN20" s="914" t="s">
        <v>239</v>
      </c>
      <c r="AO20" s="915"/>
      <c r="AP20" s="916"/>
      <c r="AQ20" s="917"/>
      <c r="AR20" s="779" t="str">
        <f t="shared" si="8"/>
        <v>P&amp;L</v>
      </c>
      <c r="AS20" s="775">
        <f t="shared" si="9"/>
        <v>-2</v>
      </c>
      <c r="AT20" s="489">
        <f t="shared" si="10"/>
        <v>0</v>
      </c>
      <c r="AU20" s="910">
        <f t="shared" si="6"/>
        <v>0</v>
      </c>
    </row>
    <row r="21" spans="1:47" ht="15" customHeight="1" x14ac:dyDescent="0.2">
      <c r="A21" s="986"/>
      <c r="B21" s="562"/>
      <c r="C21" s="109" t="s">
        <v>152</v>
      </c>
      <c r="D21" s="649"/>
      <c r="E21" s="778" t="s">
        <v>241</v>
      </c>
      <c r="F21" s="775">
        <v>-2</v>
      </c>
      <c r="G21" s="489"/>
      <c r="H21" s="677"/>
      <c r="I21" s="344"/>
      <c r="J21" s="28" t="s">
        <v>162</v>
      </c>
      <c r="K21" s="659"/>
      <c r="L21" s="659"/>
      <c r="M21" s="660"/>
      <c r="N21" s="779" t="s">
        <v>240</v>
      </c>
      <c r="O21" s="775">
        <v>-2</v>
      </c>
      <c r="P21" s="489"/>
      <c r="Q21" s="677"/>
      <c r="R21" s="558"/>
      <c r="S21" s="344"/>
      <c r="T21" s="27"/>
      <c r="U21" s="1"/>
      <c r="V21" s="1"/>
      <c r="AG21" s="889" t="s">
        <v>152</v>
      </c>
      <c r="AH21" s="890"/>
      <c r="AI21" s="778" t="str">
        <f t="shared" si="7"/>
        <v>F&amp;F</v>
      </c>
      <c r="AJ21" s="775">
        <f t="shared" si="0"/>
        <v>-2</v>
      </c>
      <c r="AK21" s="489">
        <f t="shared" si="1"/>
        <v>0</v>
      </c>
      <c r="AL21" s="910">
        <f t="shared" si="2"/>
        <v>0</v>
      </c>
      <c r="AM21" s="344"/>
      <c r="AN21" s="918" t="s">
        <v>162</v>
      </c>
      <c r="AO21" s="916"/>
      <c r="AP21" s="916"/>
      <c r="AQ21" s="917"/>
      <c r="AR21" s="779" t="str">
        <f t="shared" si="8"/>
        <v>P&amp;L</v>
      </c>
      <c r="AS21" s="775">
        <f t="shared" si="9"/>
        <v>-2</v>
      </c>
      <c r="AT21" s="489">
        <f t="shared" si="10"/>
        <v>0</v>
      </c>
      <c r="AU21" s="910">
        <f t="shared" si="6"/>
        <v>0</v>
      </c>
    </row>
    <row r="22" spans="1:47" ht="15" customHeight="1" x14ac:dyDescent="0.2">
      <c r="A22" s="986"/>
      <c r="B22" s="562"/>
      <c r="C22" s="826" t="s">
        <v>335</v>
      </c>
      <c r="D22" s="651"/>
      <c r="E22" s="778" t="s">
        <v>241</v>
      </c>
      <c r="F22" s="775">
        <v>-2</v>
      </c>
      <c r="G22" s="489"/>
      <c r="H22" s="677"/>
      <c r="I22" s="344"/>
      <c r="J22" s="422" t="s">
        <v>385</v>
      </c>
      <c r="K22" s="665"/>
      <c r="L22" s="665"/>
      <c r="M22" s="648"/>
      <c r="N22" s="779" t="s">
        <v>240</v>
      </c>
      <c r="O22" s="776">
        <v>-2</v>
      </c>
      <c r="P22" s="984"/>
      <c r="Q22" s="677">
        <f>SUM(P19:P22)</f>
        <v>0</v>
      </c>
      <c r="R22" s="558"/>
      <c r="S22" s="344"/>
      <c r="T22" s="27"/>
      <c r="U22" s="1"/>
      <c r="V22" s="1"/>
      <c r="AG22" s="895" t="s">
        <v>335</v>
      </c>
      <c r="AH22" s="892"/>
      <c r="AI22" s="778" t="str">
        <f t="shared" si="7"/>
        <v>F&amp;F</v>
      </c>
      <c r="AJ22" s="775">
        <f t="shared" si="0"/>
        <v>-2</v>
      </c>
      <c r="AK22" s="489">
        <f t="shared" si="1"/>
        <v>0</v>
      </c>
      <c r="AL22" s="910">
        <f t="shared" si="2"/>
        <v>0</v>
      </c>
      <c r="AM22" s="344"/>
      <c r="AN22" s="885" t="s">
        <v>189</v>
      </c>
      <c r="AO22" s="922"/>
      <c r="AP22" s="922"/>
      <c r="AQ22" s="886"/>
      <c r="AR22" s="779" t="str">
        <f t="shared" si="8"/>
        <v>P&amp;L</v>
      </c>
      <c r="AS22" s="776">
        <f t="shared" si="9"/>
        <v>-2</v>
      </c>
      <c r="AT22" s="489">
        <f t="shared" si="10"/>
        <v>0</v>
      </c>
      <c r="AU22" s="910">
        <f t="shared" si="6"/>
        <v>0</v>
      </c>
    </row>
    <row r="23" spans="1:47" ht="15" customHeight="1" x14ac:dyDescent="0.2">
      <c r="A23" s="986"/>
      <c r="B23" s="562"/>
      <c r="C23" s="650" t="s">
        <v>153</v>
      </c>
      <c r="D23" s="651"/>
      <c r="E23" s="778" t="s">
        <v>241</v>
      </c>
      <c r="F23" s="775">
        <v>-2</v>
      </c>
      <c r="G23" s="489"/>
      <c r="H23" s="677"/>
      <c r="I23" s="344"/>
      <c r="J23" s="420" t="s">
        <v>320</v>
      </c>
      <c r="K23" s="342"/>
      <c r="L23" s="342"/>
      <c r="M23" s="342"/>
      <c r="N23" s="654"/>
      <c r="O23" s="654"/>
      <c r="P23" s="647"/>
      <c r="Q23" s="679"/>
      <c r="R23" s="558"/>
      <c r="S23" s="344"/>
      <c r="T23" s="27"/>
      <c r="U23" s="1"/>
      <c r="V23" s="1"/>
      <c r="AG23" s="891" t="s">
        <v>153</v>
      </c>
      <c r="AH23" s="892"/>
      <c r="AI23" s="778" t="str">
        <f t="shared" si="7"/>
        <v>F&amp;F</v>
      </c>
      <c r="AJ23" s="775">
        <f t="shared" si="0"/>
        <v>-2</v>
      </c>
      <c r="AK23" s="489">
        <f t="shared" si="1"/>
        <v>0</v>
      </c>
      <c r="AL23" s="910">
        <f t="shared" si="2"/>
        <v>0</v>
      </c>
      <c r="AM23" s="344"/>
      <c r="AN23" s="887" t="s">
        <v>320</v>
      </c>
      <c r="AO23" s="888"/>
      <c r="AP23" s="888"/>
      <c r="AQ23" s="888"/>
      <c r="AR23" s="912">
        <f t="shared" si="8"/>
        <v>0</v>
      </c>
      <c r="AS23" s="912">
        <f t="shared" si="9"/>
        <v>0</v>
      </c>
      <c r="AT23" s="923">
        <f t="shared" si="10"/>
        <v>0</v>
      </c>
      <c r="AU23" s="924">
        <f t="shared" si="6"/>
        <v>0</v>
      </c>
    </row>
    <row r="24" spans="1:47" ht="15" customHeight="1" x14ac:dyDescent="0.2">
      <c r="A24" s="986"/>
      <c r="B24" s="562"/>
      <c r="C24" s="650" t="s">
        <v>154</v>
      </c>
      <c r="D24" s="651"/>
      <c r="E24" s="778" t="s">
        <v>241</v>
      </c>
      <c r="F24" s="775">
        <v>-2</v>
      </c>
      <c r="G24" s="489"/>
      <c r="H24" s="677"/>
      <c r="I24" s="344"/>
      <c r="J24" s="646" t="s">
        <v>232</v>
      </c>
      <c r="K24" s="654"/>
      <c r="L24" s="654"/>
      <c r="M24" s="647"/>
      <c r="N24" s="779" t="s">
        <v>240</v>
      </c>
      <c r="O24" s="775">
        <v>-2</v>
      </c>
      <c r="P24" s="684">
        <f>'Input - Finance'!J20</f>
        <v>0</v>
      </c>
      <c r="Q24" s="679"/>
      <c r="R24" s="558"/>
      <c r="S24" s="344"/>
      <c r="T24" s="27"/>
      <c r="U24" s="1"/>
      <c r="V24" s="1"/>
      <c r="AG24" s="891" t="s">
        <v>154</v>
      </c>
      <c r="AH24" s="892"/>
      <c r="AI24" s="778" t="str">
        <f t="shared" si="7"/>
        <v>F&amp;F</v>
      </c>
      <c r="AJ24" s="775">
        <f t="shared" si="0"/>
        <v>-2</v>
      </c>
      <c r="AK24" s="489">
        <f t="shared" si="1"/>
        <v>0</v>
      </c>
      <c r="AL24" s="910">
        <f t="shared" si="2"/>
        <v>0</v>
      </c>
      <c r="AM24" s="344"/>
      <c r="AN24" s="907" t="s">
        <v>232</v>
      </c>
      <c r="AO24" s="908"/>
      <c r="AP24" s="908"/>
      <c r="AQ24" s="884"/>
      <c r="AR24" s="779" t="str">
        <f t="shared" si="8"/>
        <v>P&amp;L</v>
      </c>
      <c r="AS24" s="775">
        <f t="shared" si="9"/>
        <v>-2</v>
      </c>
      <c r="AT24" s="925">
        <f t="shared" si="10"/>
        <v>0</v>
      </c>
      <c r="AU24" s="924">
        <f t="shared" si="6"/>
        <v>0</v>
      </c>
    </row>
    <row r="25" spans="1:47" ht="15" customHeight="1" x14ac:dyDescent="0.2">
      <c r="A25" s="986"/>
      <c r="B25" s="562"/>
      <c r="C25" s="826" t="s">
        <v>315</v>
      </c>
      <c r="D25" s="651"/>
      <c r="E25" s="778" t="s">
        <v>241</v>
      </c>
      <c r="F25" s="775">
        <v>-2</v>
      </c>
      <c r="G25" s="489"/>
      <c r="H25" s="677"/>
      <c r="I25" s="344"/>
      <c r="J25" s="661" t="s">
        <v>233</v>
      </c>
      <c r="K25" s="659"/>
      <c r="L25" s="659"/>
      <c r="M25" s="660"/>
      <c r="N25" s="779" t="s">
        <v>240</v>
      </c>
      <c r="O25" s="775">
        <v>-2</v>
      </c>
      <c r="P25" s="491"/>
      <c r="Q25" s="679"/>
      <c r="R25" s="558"/>
      <c r="S25" s="344"/>
      <c r="T25" s="27"/>
      <c r="U25" s="1"/>
      <c r="V25" s="1"/>
      <c r="AG25" s="895" t="s">
        <v>315</v>
      </c>
      <c r="AH25" s="892"/>
      <c r="AI25" s="778" t="str">
        <f t="shared" si="7"/>
        <v>F&amp;F</v>
      </c>
      <c r="AJ25" s="775">
        <f t="shared" si="0"/>
        <v>-2</v>
      </c>
      <c r="AK25" s="489">
        <f t="shared" si="1"/>
        <v>0</v>
      </c>
      <c r="AL25" s="910">
        <f t="shared" si="2"/>
        <v>0</v>
      </c>
      <c r="AM25" s="344"/>
      <c r="AN25" s="918" t="s">
        <v>233</v>
      </c>
      <c r="AO25" s="916"/>
      <c r="AP25" s="916"/>
      <c r="AQ25" s="917"/>
      <c r="AR25" s="779" t="str">
        <f t="shared" si="8"/>
        <v>P&amp;L</v>
      </c>
      <c r="AS25" s="775">
        <f t="shared" si="9"/>
        <v>-2</v>
      </c>
      <c r="AT25" s="491">
        <f t="shared" si="10"/>
        <v>0</v>
      </c>
      <c r="AU25" s="924">
        <f t="shared" si="6"/>
        <v>0</v>
      </c>
    </row>
    <row r="26" spans="1:47" ht="15" customHeight="1" x14ac:dyDescent="0.2">
      <c r="A26" s="986"/>
      <c r="B26" s="562"/>
      <c r="C26" s="826" t="s">
        <v>316</v>
      </c>
      <c r="D26" s="651"/>
      <c r="E26" s="778" t="s">
        <v>241</v>
      </c>
      <c r="F26" s="775">
        <v>-2</v>
      </c>
      <c r="G26" s="489"/>
      <c r="H26" s="677"/>
      <c r="I26" s="344"/>
      <c r="J26" s="661" t="s">
        <v>234</v>
      </c>
      <c r="K26" s="656" t="s">
        <v>336</v>
      </c>
      <c r="L26" s="549"/>
      <c r="M26" s="648"/>
      <c r="N26" s="779" t="s">
        <v>246</v>
      </c>
      <c r="O26" s="775">
        <v>-2</v>
      </c>
      <c r="P26" s="491"/>
      <c r="Q26" s="679"/>
      <c r="R26" s="558"/>
      <c r="S26" s="344"/>
      <c r="T26" s="27"/>
      <c r="U26" s="1"/>
      <c r="V26" s="1"/>
      <c r="AG26" s="895" t="s">
        <v>316</v>
      </c>
      <c r="AH26" s="892"/>
      <c r="AI26" s="778" t="str">
        <f t="shared" si="7"/>
        <v>F&amp;F</v>
      </c>
      <c r="AJ26" s="775">
        <f t="shared" si="0"/>
        <v>-2</v>
      </c>
      <c r="AK26" s="489">
        <f t="shared" si="1"/>
        <v>0</v>
      </c>
      <c r="AL26" s="910">
        <f t="shared" si="2"/>
        <v>0</v>
      </c>
      <c r="AM26" s="344"/>
      <c r="AN26" s="918" t="s">
        <v>234</v>
      </c>
      <c r="AO26" s="911" t="s">
        <v>336</v>
      </c>
      <c r="AP26" s="937">
        <f>IF(TermsAgreed=TRUE,L26,0)</f>
        <v>0</v>
      </c>
      <c r="AQ26" s="886"/>
      <c r="AR26" s="779" t="str">
        <f t="shared" si="8"/>
        <v>DRS</v>
      </c>
      <c r="AS26" s="775">
        <f t="shared" si="9"/>
        <v>-2</v>
      </c>
      <c r="AT26" s="491">
        <f t="shared" si="10"/>
        <v>0</v>
      </c>
      <c r="AU26" s="924">
        <f t="shared" si="6"/>
        <v>0</v>
      </c>
    </row>
    <row r="27" spans="1:47" ht="15" customHeight="1" x14ac:dyDescent="0.2">
      <c r="A27" s="986"/>
      <c r="B27" s="562"/>
      <c r="C27" s="827" t="s">
        <v>317</v>
      </c>
      <c r="D27" s="653"/>
      <c r="E27" s="779" t="s">
        <v>241</v>
      </c>
      <c r="F27" s="776">
        <v>-2</v>
      </c>
      <c r="G27" s="984"/>
      <c r="H27" s="677">
        <f>SUM(G21:G27)</f>
        <v>0</v>
      </c>
      <c r="I27" s="344"/>
      <c r="J27" s="875" t="str">
        <f>W27</f>
        <v/>
      </c>
      <c r="K27" s="659"/>
      <c r="L27" s="659"/>
      <c r="M27" s="660"/>
      <c r="N27" s="779" t="s">
        <v>244</v>
      </c>
      <c r="O27" s="775">
        <v>-1</v>
      </c>
      <c r="P27" s="491"/>
      <c r="Q27" s="679"/>
      <c r="R27" s="558"/>
      <c r="S27" s="344"/>
      <c r="T27" s="27"/>
      <c r="U27" s="1"/>
      <c r="V27" s="1"/>
      <c r="W27" t="str">
        <f>IF(StoreResale="Y","Purchase Price",IF(ISBLANK(P27),"","Please clear this value &gt;&gt;"))</f>
        <v/>
      </c>
      <c r="AG27" s="896" t="s">
        <v>317</v>
      </c>
      <c r="AH27" s="894"/>
      <c r="AI27" s="779" t="str">
        <f t="shared" si="7"/>
        <v>F&amp;F</v>
      </c>
      <c r="AJ27" s="776">
        <f t="shared" si="0"/>
        <v>-2</v>
      </c>
      <c r="AK27" s="489">
        <f t="shared" si="1"/>
        <v>0</v>
      </c>
      <c r="AL27" s="910">
        <f t="shared" si="2"/>
        <v>0</v>
      </c>
      <c r="AM27" s="344"/>
      <c r="AN27" s="926">
        <f>BA27</f>
        <v>0</v>
      </c>
      <c r="AO27" s="916"/>
      <c r="AP27" s="916"/>
      <c r="AQ27" s="917"/>
      <c r="AR27" s="779" t="str">
        <f t="shared" si="8"/>
        <v>INT</v>
      </c>
      <c r="AS27" s="775">
        <f t="shared" si="9"/>
        <v>-1</v>
      </c>
      <c r="AT27" s="491">
        <f t="shared" si="10"/>
        <v>0</v>
      </c>
      <c r="AU27" s="924">
        <f t="shared" si="6"/>
        <v>0</v>
      </c>
    </row>
    <row r="28" spans="1:47" ht="15" customHeight="1" x14ac:dyDescent="0.2">
      <c r="A28" s="986"/>
      <c r="B28" s="562"/>
      <c r="C28" s="420" t="s">
        <v>158</v>
      </c>
      <c r="D28" s="342"/>
      <c r="E28" s="654"/>
      <c r="F28" s="654"/>
      <c r="G28" s="647"/>
      <c r="H28" s="677"/>
      <c r="I28" s="344"/>
      <c r="J28" s="655" t="s">
        <v>28</v>
      </c>
      <c r="K28" s="663"/>
      <c r="L28" s="663"/>
      <c r="M28" s="664"/>
      <c r="N28" s="782" t="s">
        <v>246</v>
      </c>
      <c r="O28" s="783"/>
      <c r="P28" s="685">
        <f>SUM('Initial Costs'!N24:P24)</f>
        <v>0</v>
      </c>
      <c r="Q28" s="680">
        <f>SUM(P24:P28)</f>
        <v>0</v>
      </c>
      <c r="R28" s="558"/>
      <c r="S28" s="344"/>
      <c r="T28" s="27"/>
      <c r="U28" s="1"/>
      <c r="V28" s="1"/>
      <c r="AG28" s="887" t="s">
        <v>158</v>
      </c>
      <c r="AH28" s="888"/>
      <c r="AI28" s="777">
        <f t="shared" si="7"/>
        <v>0</v>
      </c>
      <c r="AJ28" s="780">
        <f t="shared" si="0"/>
        <v>0</v>
      </c>
      <c r="AK28" s="343">
        <f t="shared" si="1"/>
        <v>0</v>
      </c>
      <c r="AL28" s="910">
        <f t="shared" si="2"/>
        <v>0</v>
      </c>
      <c r="AM28" s="344"/>
      <c r="AN28" s="885" t="s">
        <v>28</v>
      </c>
      <c r="AO28" s="920"/>
      <c r="AP28" s="920"/>
      <c r="AQ28" s="921"/>
      <c r="AR28" s="782" t="str">
        <f t="shared" si="8"/>
        <v>DRS</v>
      </c>
      <c r="AS28" s="783">
        <f t="shared" si="9"/>
        <v>0</v>
      </c>
      <c r="AT28" s="927">
        <f t="shared" si="10"/>
        <v>0</v>
      </c>
      <c r="AU28" s="928">
        <f t="shared" si="6"/>
        <v>0</v>
      </c>
    </row>
    <row r="29" spans="1:47" ht="15" customHeight="1" x14ac:dyDescent="0.2">
      <c r="A29" s="986"/>
      <c r="B29" s="562"/>
      <c r="C29" s="1019"/>
      <c r="D29" s="1019"/>
      <c r="E29" s="781" t="s">
        <v>241</v>
      </c>
      <c r="F29" s="781">
        <v>-2</v>
      </c>
      <c r="G29" s="424"/>
      <c r="H29" s="677"/>
      <c r="I29" s="344"/>
      <c r="J29" s="423" t="s">
        <v>83</v>
      </c>
      <c r="K29" s="417"/>
      <c r="L29" s="417"/>
      <c r="M29" s="417"/>
      <c r="N29" s="654"/>
      <c r="O29" s="654"/>
      <c r="P29" s="647"/>
      <c r="Q29" s="679"/>
      <c r="R29" s="558"/>
      <c r="S29" s="344"/>
      <c r="T29" s="27"/>
      <c r="U29" s="1"/>
      <c r="V29" s="1"/>
      <c r="AG29" s="1037"/>
      <c r="AH29" s="1038"/>
      <c r="AI29" s="781" t="str">
        <f t="shared" si="7"/>
        <v>F&amp;F</v>
      </c>
      <c r="AJ29" s="781">
        <f t="shared" si="0"/>
        <v>-2</v>
      </c>
      <c r="AK29" s="424">
        <f t="shared" si="1"/>
        <v>0</v>
      </c>
      <c r="AL29" s="910">
        <f t="shared" si="2"/>
        <v>0</v>
      </c>
      <c r="AM29" s="344"/>
      <c r="AN29" s="929" t="s">
        <v>83</v>
      </c>
      <c r="AO29" s="930"/>
      <c r="AP29" s="930"/>
      <c r="AQ29" s="930"/>
      <c r="AR29" s="930">
        <f t="shared" si="8"/>
        <v>0</v>
      </c>
      <c r="AS29" s="930">
        <f t="shared" si="9"/>
        <v>0</v>
      </c>
      <c r="AT29" s="923">
        <f t="shared" si="10"/>
        <v>0</v>
      </c>
      <c r="AU29" s="924">
        <f t="shared" si="6"/>
        <v>0</v>
      </c>
    </row>
    <row r="30" spans="1:47" ht="15" customHeight="1" x14ac:dyDescent="0.2">
      <c r="A30" s="986"/>
      <c r="B30" s="562"/>
      <c r="C30" s="519"/>
      <c r="D30" s="519"/>
      <c r="E30" s="781" t="s">
        <v>241</v>
      </c>
      <c r="F30" s="781">
        <v>-2</v>
      </c>
      <c r="G30" s="424"/>
      <c r="H30" s="677"/>
      <c r="I30" s="344"/>
      <c r="J30" s="646" t="str">
        <f>+C5</f>
        <v>Store Development Costs</v>
      </c>
      <c r="K30" s="654"/>
      <c r="L30" s="654"/>
      <c r="M30" s="654"/>
      <c r="N30" s="654"/>
      <c r="O30" s="654"/>
      <c r="P30" s="647"/>
      <c r="Q30" s="681">
        <f>H35</f>
        <v>0</v>
      </c>
      <c r="R30" s="558"/>
      <c r="S30" s="344"/>
      <c r="T30" s="27"/>
      <c r="U30" s="1"/>
      <c r="V30" s="1"/>
      <c r="AG30" s="1037"/>
      <c r="AH30" s="1038"/>
      <c r="AI30" s="781" t="str">
        <f t="shared" si="7"/>
        <v>F&amp;F</v>
      </c>
      <c r="AJ30" s="781">
        <f t="shared" si="0"/>
        <v>-2</v>
      </c>
      <c r="AK30" s="424">
        <f t="shared" si="1"/>
        <v>0</v>
      </c>
      <c r="AL30" s="910">
        <f t="shared" si="2"/>
        <v>0</v>
      </c>
      <c r="AM30" s="344"/>
      <c r="AN30" s="907" t="str">
        <f>+AG5</f>
        <v>Store Development Costs</v>
      </c>
      <c r="AO30" s="908"/>
      <c r="AP30" s="908"/>
      <c r="AQ30" s="908"/>
      <c r="AR30" s="908"/>
      <c r="AS30" s="908"/>
      <c r="AT30" s="884">
        <f t="shared" si="10"/>
        <v>0</v>
      </c>
      <c r="AU30" s="931">
        <f t="shared" si="6"/>
        <v>0</v>
      </c>
    </row>
    <row r="31" spans="1:47" ht="15" customHeight="1" x14ac:dyDescent="0.2">
      <c r="A31" s="986"/>
      <c r="B31" s="562"/>
      <c r="C31" s="1035"/>
      <c r="D31" s="1036"/>
      <c r="E31" s="781" t="s">
        <v>241</v>
      </c>
      <c r="F31" s="781">
        <v>-2</v>
      </c>
      <c r="G31" s="424"/>
      <c r="H31" s="677"/>
      <c r="I31" s="344"/>
      <c r="J31" s="661" t="str">
        <f>+J6</f>
        <v>Initial/Startup Fees</v>
      </c>
      <c r="K31" s="659"/>
      <c r="L31" s="659"/>
      <c r="M31" s="659"/>
      <c r="N31" s="659"/>
      <c r="O31" s="659"/>
      <c r="P31" s="660"/>
      <c r="Q31" s="681">
        <f>Q17</f>
        <v>0</v>
      </c>
      <c r="R31" s="558"/>
      <c r="S31" s="344"/>
      <c r="T31" s="27"/>
      <c r="U31" s="1"/>
      <c r="V31" s="1"/>
      <c r="AG31" s="1035"/>
      <c r="AH31" s="1039"/>
      <c r="AI31" s="781" t="str">
        <f t="shared" si="7"/>
        <v>F&amp;F</v>
      </c>
      <c r="AJ31" s="781">
        <f t="shared" si="0"/>
        <v>-2</v>
      </c>
      <c r="AK31" s="424">
        <f t="shared" si="1"/>
        <v>0</v>
      </c>
      <c r="AL31" s="910">
        <f t="shared" si="2"/>
        <v>0</v>
      </c>
      <c r="AM31" s="344"/>
      <c r="AN31" s="918" t="str">
        <f>+AN6</f>
        <v>Initial Fees</v>
      </c>
      <c r="AO31" s="916"/>
      <c r="AP31" s="916"/>
      <c r="AQ31" s="916"/>
      <c r="AR31" s="916"/>
      <c r="AS31" s="916"/>
      <c r="AT31" s="917">
        <f t="shared" si="10"/>
        <v>0</v>
      </c>
      <c r="AU31" s="931">
        <f t="shared" si="6"/>
        <v>0</v>
      </c>
    </row>
    <row r="32" spans="1:47" ht="2.4500000000000002" customHeight="1" x14ac:dyDescent="0.2">
      <c r="A32" s="986"/>
      <c r="B32" s="562"/>
      <c r="C32" s="1035"/>
      <c r="D32" s="1036"/>
      <c r="E32" s="781" t="s">
        <v>241</v>
      </c>
      <c r="F32" s="781">
        <v>-2</v>
      </c>
      <c r="G32" s="424"/>
      <c r="H32" s="677"/>
      <c r="I32" s="344"/>
      <c r="J32" s="661"/>
      <c r="K32" s="659"/>
      <c r="L32" s="659"/>
      <c r="M32" s="659"/>
      <c r="N32" s="659"/>
      <c r="O32" s="659"/>
      <c r="P32" s="660"/>
      <c r="Q32" s="681"/>
      <c r="R32" s="558"/>
      <c r="S32" s="344"/>
      <c r="T32" s="27"/>
      <c r="U32" s="1"/>
      <c r="V32" s="1"/>
      <c r="AG32" s="1035"/>
      <c r="AH32" s="1039"/>
      <c r="AI32" s="781" t="str">
        <f t="shared" si="7"/>
        <v>F&amp;F</v>
      </c>
      <c r="AJ32" s="781">
        <f t="shared" si="0"/>
        <v>-2</v>
      </c>
      <c r="AK32" s="424">
        <f t="shared" si="1"/>
        <v>0</v>
      </c>
      <c r="AL32" s="910">
        <f t="shared" si="2"/>
        <v>0</v>
      </c>
      <c r="AM32" s="344"/>
      <c r="AN32" s="918" t="str">
        <f>+AN9</f>
        <v>Equipment &amp; Opening Supplies</v>
      </c>
      <c r="AO32" s="916"/>
      <c r="AP32" s="916"/>
      <c r="AQ32" s="916"/>
      <c r="AR32" s="916"/>
      <c r="AS32" s="916"/>
      <c r="AT32" s="917">
        <f t="shared" si="10"/>
        <v>0</v>
      </c>
      <c r="AU32" s="931">
        <f t="shared" si="6"/>
        <v>0</v>
      </c>
    </row>
    <row r="33" spans="1:47" ht="15" customHeight="1" x14ac:dyDescent="0.2">
      <c r="A33" s="986"/>
      <c r="B33" s="562"/>
      <c r="C33" s="1035"/>
      <c r="D33" s="1036"/>
      <c r="E33" s="781" t="s">
        <v>241</v>
      </c>
      <c r="F33" s="781">
        <v>-2</v>
      </c>
      <c r="G33" s="424"/>
      <c r="H33" s="677"/>
      <c r="I33" s="344"/>
      <c r="J33" s="661" t="str">
        <f>+J18</f>
        <v>Legal, Travel &amp; Marketing</v>
      </c>
      <c r="K33" s="659"/>
      <c r="L33" s="659"/>
      <c r="M33" s="659"/>
      <c r="N33" s="659"/>
      <c r="O33" s="659"/>
      <c r="P33" s="660"/>
      <c r="Q33" s="681">
        <f>Q22</f>
        <v>0</v>
      </c>
      <c r="R33" s="558"/>
      <c r="S33" s="344"/>
      <c r="T33" s="27"/>
      <c r="U33" s="1"/>
      <c r="V33" s="1"/>
      <c r="AG33" s="897"/>
      <c r="AH33" s="898"/>
      <c r="AI33" s="781" t="str">
        <f t="shared" si="7"/>
        <v>F&amp;F</v>
      </c>
      <c r="AJ33" s="781">
        <f t="shared" si="0"/>
        <v>-2</v>
      </c>
      <c r="AK33" s="424">
        <f t="shared" si="1"/>
        <v>0</v>
      </c>
      <c r="AL33" s="910">
        <f t="shared" si="2"/>
        <v>0</v>
      </c>
      <c r="AM33" s="344"/>
      <c r="AN33" s="918" t="str">
        <f>+AN18</f>
        <v>Legal, Travel &amp; Marketing</v>
      </c>
      <c r="AO33" s="916"/>
      <c r="AP33" s="916"/>
      <c r="AQ33" s="916"/>
      <c r="AR33" s="916"/>
      <c r="AS33" s="916"/>
      <c r="AT33" s="917">
        <f t="shared" si="10"/>
        <v>0</v>
      </c>
      <c r="AU33" s="931">
        <f t="shared" si="6"/>
        <v>0</v>
      </c>
    </row>
    <row r="34" spans="1:47" ht="15" customHeight="1" x14ac:dyDescent="0.2">
      <c r="A34" s="986"/>
      <c r="B34" s="562"/>
      <c r="C34" s="878" t="s">
        <v>159</v>
      </c>
      <c r="D34" s="879"/>
      <c r="E34" s="775" t="s">
        <v>248</v>
      </c>
      <c r="F34" s="775">
        <v>-2</v>
      </c>
      <c r="G34" s="426"/>
      <c r="H34" s="677">
        <f>SUM(G29:G34)</f>
        <v>0</v>
      </c>
      <c r="I34" s="340"/>
      <c r="J34" s="28" t="str">
        <f>+J23</f>
        <v>Other Initial Funding Requirements</v>
      </c>
      <c r="K34" s="657"/>
      <c r="L34" s="657"/>
      <c r="M34" s="657"/>
      <c r="N34" s="657"/>
      <c r="O34" s="657"/>
      <c r="P34" s="657"/>
      <c r="Q34" s="682">
        <f>Q28</f>
        <v>0</v>
      </c>
      <c r="R34" s="558"/>
      <c r="S34" s="344"/>
      <c r="T34" s="27"/>
      <c r="U34" s="1"/>
      <c r="V34" s="1"/>
      <c r="AG34" s="899" t="s">
        <v>159</v>
      </c>
      <c r="AH34" s="900"/>
      <c r="AI34" s="775" t="str">
        <f t="shared" si="7"/>
        <v>EQP</v>
      </c>
      <c r="AJ34" s="775">
        <f t="shared" si="0"/>
        <v>-2</v>
      </c>
      <c r="AK34" s="426">
        <f t="shared" si="1"/>
        <v>0</v>
      </c>
      <c r="AL34" s="910">
        <f t="shared" si="2"/>
        <v>0</v>
      </c>
      <c r="AM34" s="340"/>
      <c r="AN34" s="258" t="str">
        <f>+AN23</f>
        <v>Other Initial Funding Requirements</v>
      </c>
      <c r="AO34" s="909"/>
      <c r="AP34" s="909"/>
      <c r="AQ34" s="909"/>
      <c r="AR34" s="909"/>
      <c r="AS34" s="909"/>
      <c r="AT34" s="909">
        <f t="shared" si="10"/>
        <v>0</v>
      </c>
      <c r="AU34" s="932">
        <f t="shared" si="6"/>
        <v>0</v>
      </c>
    </row>
    <row r="35" spans="1:47" ht="15" customHeight="1" x14ac:dyDescent="0.2">
      <c r="A35" s="986"/>
      <c r="B35" s="562"/>
      <c r="C35" s="666" t="s">
        <v>166</v>
      </c>
      <c r="D35" s="667"/>
      <c r="E35" s="667"/>
      <c r="F35" s="667"/>
      <c r="G35" s="882">
        <f>SUM(G7:G34)</f>
        <v>0</v>
      </c>
      <c r="H35" s="678">
        <f>SUM(H5:H34)</f>
        <v>0</v>
      </c>
      <c r="I35" s="340"/>
      <c r="J35" s="666" t="s">
        <v>321</v>
      </c>
      <c r="K35" s="667"/>
      <c r="L35" s="667"/>
      <c r="M35" s="667"/>
      <c r="N35" s="667"/>
      <c r="O35" s="667"/>
      <c r="P35" s="667"/>
      <c r="Q35" s="683">
        <f>SUM(Q30:Q34)</f>
        <v>0</v>
      </c>
      <c r="R35" s="558"/>
      <c r="S35" s="344"/>
      <c r="T35" s="27"/>
      <c r="U35" s="1"/>
      <c r="V35" s="1"/>
      <c r="AG35" s="666" t="s">
        <v>166</v>
      </c>
      <c r="AH35" s="667"/>
      <c r="AI35" s="667"/>
      <c r="AJ35" s="667"/>
      <c r="AK35" s="882">
        <f t="shared" si="1"/>
        <v>0</v>
      </c>
      <c r="AL35" s="936">
        <f t="shared" si="2"/>
        <v>0</v>
      </c>
      <c r="AM35" s="340"/>
      <c r="AN35" s="933" t="s">
        <v>321</v>
      </c>
      <c r="AO35" s="934"/>
      <c r="AP35" s="934"/>
      <c r="AQ35" s="934"/>
      <c r="AR35" s="934"/>
      <c r="AS35" s="934"/>
      <c r="AT35" s="934">
        <f t="shared" si="10"/>
        <v>0</v>
      </c>
      <c r="AU35" s="935">
        <f t="shared" si="6"/>
        <v>0</v>
      </c>
    </row>
    <row r="36" spans="1:47" ht="13.35" customHeight="1" x14ac:dyDescent="0.2">
      <c r="A36" s="986"/>
      <c r="B36" s="562"/>
      <c r="C36" s="577" t="s">
        <v>250</v>
      </c>
      <c r="D36" s="577"/>
      <c r="E36" s="1"/>
      <c r="F36" s="1"/>
      <c r="G36" s="1"/>
      <c r="H36" s="1"/>
      <c r="I36" s="340"/>
      <c r="J36" s="1"/>
      <c r="K36" s="1"/>
      <c r="L36" s="1"/>
      <c r="M36" s="1"/>
      <c r="N36" s="1"/>
      <c r="O36" s="1"/>
      <c r="P36" s="1"/>
      <c r="Q36" s="1"/>
      <c r="R36" s="559"/>
      <c r="S36" s="340"/>
      <c r="T36" s="27"/>
      <c r="U36" s="1"/>
      <c r="V36" s="1"/>
    </row>
    <row r="37" spans="1:47" ht="13.35" customHeight="1" x14ac:dyDescent="0.2">
      <c r="A37" s="986"/>
      <c r="B37" s="562"/>
      <c r="C37" s="578" t="s">
        <v>240</v>
      </c>
      <c r="D37" s="577" t="str">
        <f>'Initial Costs'!$G$7</f>
        <v>account</v>
      </c>
      <c r="E37" s="577"/>
      <c r="F37" s="577"/>
      <c r="G37" s="577"/>
      <c r="H37" s="577"/>
      <c r="I37" s="447"/>
      <c r="J37" s="577"/>
      <c r="K37" s="577"/>
      <c r="L37" s="577"/>
      <c r="M37" s="577"/>
      <c r="N37" s="577"/>
      <c r="O37" s="577"/>
      <c r="P37" s="577"/>
      <c r="Q37" s="577"/>
      <c r="R37" s="559"/>
      <c r="S37" s="340"/>
      <c r="T37" s="27"/>
      <c r="U37" s="1"/>
      <c r="V37" s="1"/>
    </row>
    <row r="38" spans="1:47" ht="13.35" customHeight="1" x14ac:dyDescent="0.2">
      <c r="A38" s="986"/>
      <c r="B38" s="562"/>
      <c r="C38" s="578" t="s">
        <v>241</v>
      </c>
      <c r="D38" s="577" t="str">
        <f>'Initial Costs'!$H$7</f>
        <v>Fixtures</v>
      </c>
      <c r="E38" s="577"/>
      <c r="F38" s="577"/>
      <c r="G38" s="577"/>
      <c r="H38" s="577"/>
      <c r="I38" s="447"/>
      <c r="J38" s="577"/>
      <c r="K38" s="577"/>
      <c r="L38" s="577"/>
      <c r="M38" s="577"/>
      <c r="N38" s="577"/>
      <c r="O38" s="577"/>
      <c r="P38" s="577"/>
      <c r="Q38" s="577"/>
      <c r="R38" s="559"/>
      <c r="S38" s="340"/>
      <c r="T38" s="27"/>
      <c r="U38" s="1"/>
      <c r="V38" s="1"/>
    </row>
    <row r="39" spans="1:47" ht="13.35" customHeight="1" x14ac:dyDescent="0.2">
      <c r="A39" s="986"/>
      <c r="B39" s="562"/>
      <c r="C39" s="578" t="s">
        <v>248</v>
      </c>
      <c r="D39" s="577" t="str">
        <f>'Initial Costs'!$I$7</f>
        <v>Equipment</v>
      </c>
      <c r="E39" s="577"/>
      <c r="F39" s="577"/>
      <c r="G39" s="577"/>
      <c r="H39" s="577"/>
      <c r="I39" s="447"/>
      <c r="J39" s="577"/>
      <c r="K39" s="577"/>
      <c r="L39" s="577"/>
      <c r="M39" s="577"/>
      <c r="N39" s="577"/>
      <c r="O39" s="577"/>
      <c r="P39" s="577"/>
      <c r="Q39" s="577"/>
      <c r="R39" s="559"/>
      <c r="S39" s="340"/>
      <c r="T39" s="27"/>
      <c r="U39" s="1"/>
      <c r="V39" s="1"/>
    </row>
    <row r="40" spans="1:47" ht="13.35" customHeight="1" x14ac:dyDescent="0.2">
      <c r="A40" s="986"/>
      <c r="B40" s="562"/>
      <c r="C40" s="578" t="s">
        <v>244</v>
      </c>
      <c r="D40" s="577" t="str">
        <f>'Initial Costs'!$J$7</f>
        <v>Intangibles</v>
      </c>
      <c r="E40" s="577"/>
      <c r="F40" s="577"/>
      <c r="G40" s="577"/>
      <c r="H40" s="577"/>
      <c r="I40" s="577"/>
      <c r="J40" s="577"/>
      <c r="K40" s="577"/>
      <c r="L40" s="577"/>
      <c r="M40" s="577"/>
      <c r="N40" s="577"/>
      <c r="O40" s="577"/>
      <c r="P40" s="577"/>
      <c r="Q40" s="577"/>
      <c r="R40" s="308"/>
      <c r="S40" s="1"/>
      <c r="T40" s="27"/>
      <c r="U40" s="1"/>
      <c r="V40" s="1"/>
    </row>
    <row r="41" spans="1:47" ht="13.35" customHeight="1" x14ac:dyDescent="0.2">
      <c r="A41" s="986"/>
      <c r="B41" s="562"/>
      <c r="C41" s="578" t="s">
        <v>245</v>
      </c>
      <c r="D41" s="577" t="str">
        <f>'Initial Costs'!$K$7</f>
        <v>Stock</v>
      </c>
      <c r="E41" s="577"/>
      <c r="F41" s="577"/>
      <c r="G41" s="577"/>
      <c r="H41" s="577"/>
      <c r="I41" s="577"/>
      <c r="J41" s="577"/>
      <c r="K41" s="577"/>
      <c r="L41" s="577"/>
      <c r="M41" s="577"/>
      <c r="N41" s="577"/>
      <c r="O41" s="577"/>
      <c r="P41" s="577"/>
      <c r="Q41" s="577"/>
      <c r="R41" s="559"/>
      <c r="S41" s="340"/>
      <c r="T41" s="27"/>
      <c r="U41" s="1"/>
      <c r="V41" s="1"/>
    </row>
    <row r="42" spans="1:47" ht="13.35" customHeight="1" x14ac:dyDescent="0.2">
      <c r="A42" s="986"/>
      <c r="B42" s="562"/>
      <c r="C42" s="578" t="s">
        <v>246</v>
      </c>
      <c r="D42" s="577" t="str">
        <f>'Initial Costs'!$L$7</f>
        <v>Debtors</v>
      </c>
      <c r="E42" s="577"/>
      <c r="F42" s="577"/>
      <c r="G42" s="577"/>
      <c r="H42" s="577"/>
      <c r="I42" s="447"/>
      <c r="J42" s="577"/>
      <c r="K42" s="577"/>
      <c r="L42" s="577"/>
      <c r="M42" s="577"/>
      <c r="N42" s="577"/>
      <c r="O42" s="577"/>
      <c r="P42" s="577"/>
      <c r="Q42" s="577"/>
      <c r="R42" s="559"/>
      <c r="S42" s="340"/>
      <c r="T42" s="27"/>
      <c r="U42" s="1"/>
      <c r="V42" s="1"/>
    </row>
    <row r="43" spans="1:47" ht="13.7" customHeight="1" x14ac:dyDescent="0.2">
      <c r="A43" s="986"/>
      <c r="B43" s="562"/>
      <c r="C43" s="578" t="s">
        <v>247</v>
      </c>
      <c r="D43" s="577" t="str">
        <f>'Initial Costs'!$M$7</f>
        <v>Cash</v>
      </c>
      <c r="E43" s="577"/>
      <c r="F43" s="577"/>
      <c r="G43" s="577"/>
      <c r="H43" s="577"/>
      <c r="I43" s="447"/>
      <c r="J43" s="577"/>
      <c r="K43" s="577"/>
      <c r="L43" s="577"/>
      <c r="M43" s="577"/>
      <c r="N43" s="577"/>
      <c r="O43" s="577"/>
      <c r="P43" s="577"/>
      <c r="Q43" s="577"/>
      <c r="R43" s="559"/>
      <c r="S43" s="340"/>
      <c r="T43" s="27"/>
      <c r="U43" s="1"/>
      <c r="V43" s="1"/>
    </row>
    <row r="44" spans="1:47" ht="13.7" customHeight="1" x14ac:dyDescent="0.2">
      <c r="A44" s="986"/>
      <c r="B44" s="562"/>
      <c r="C44" s="578"/>
      <c r="D44" s="577"/>
      <c r="E44" s="577"/>
      <c r="F44" s="577"/>
      <c r="G44" s="577"/>
      <c r="H44" s="577"/>
      <c r="I44" s="447"/>
      <c r="J44" s="577"/>
      <c r="K44" s="577"/>
      <c r="L44" s="577"/>
      <c r="M44" s="577"/>
      <c r="N44" s="577"/>
      <c r="O44" s="577"/>
      <c r="P44" s="577"/>
      <c r="Q44" s="577"/>
      <c r="R44" s="559"/>
      <c r="S44" s="340"/>
      <c r="T44" s="27"/>
      <c r="U44" s="1"/>
      <c r="V44" s="1"/>
    </row>
    <row r="45" spans="1:47" ht="14.1" customHeight="1" x14ac:dyDescent="0.2">
      <c r="A45" s="986"/>
      <c r="B45" s="563"/>
      <c r="C45" s="32"/>
      <c r="D45" s="32"/>
      <c r="E45" s="32"/>
      <c r="F45" s="32"/>
      <c r="G45" s="32"/>
      <c r="H45" s="32"/>
      <c r="I45" s="32"/>
      <c r="J45" s="32"/>
      <c r="K45" s="32"/>
      <c r="L45" s="32"/>
      <c r="M45" s="32"/>
      <c r="N45" s="32"/>
      <c r="O45" s="32"/>
      <c r="P45" s="32"/>
      <c r="Q45" s="116"/>
      <c r="R45" s="560"/>
      <c r="S45" s="117"/>
      <c r="T45" s="33"/>
      <c r="U45" s="1"/>
      <c r="V45" s="1"/>
    </row>
    <row r="46" spans="1:47" ht="14.1" hidden="1" customHeight="1" x14ac:dyDescent="0.2"/>
  </sheetData>
  <sortState xmlns:xlrd2="http://schemas.microsoft.com/office/spreadsheetml/2017/richdata2" ref="C7:C8">
    <sortCondition descending="1" ref="C7:C8"/>
  </sortState>
  <mergeCells count="8">
    <mergeCell ref="E2:J3"/>
    <mergeCell ref="C33:D33"/>
    <mergeCell ref="C31:D31"/>
    <mergeCell ref="C32:D32"/>
    <mergeCell ref="AG29:AH29"/>
    <mergeCell ref="AG30:AH30"/>
    <mergeCell ref="AG31:AH31"/>
    <mergeCell ref="AG32:AH32"/>
  </mergeCells>
  <phoneticPr fontId="7" type="noConversion"/>
  <conditionalFormatting sqref="R45:S45">
    <cfRule type="expression" dxfId="57" priority="44" stopIfTrue="1">
      <formula>ISERROR(H$22)</formula>
    </cfRule>
  </conditionalFormatting>
  <conditionalFormatting sqref="J27">
    <cfRule type="expression" dxfId="56" priority="9">
      <formula>StoreResale="Y"</formula>
    </cfRule>
  </conditionalFormatting>
  <conditionalFormatting sqref="E29:E32">
    <cfRule type="expression" dxfId="55" priority="5">
      <formula>AND(ISBLANK(E29),G29&gt;0)</formula>
    </cfRule>
  </conditionalFormatting>
  <conditionalFormatting sqref="E2">
    <cfRule type="expression" dxfId="54" priority="2">
      <formula>StoreStatus=1</formula>
    </cfRule>
  </conditionalFormatting>
  <conditionalFormatting sqref="E33">
    <cfRule type="expression" dxfId="53" priority="1">
      <formula>AND(ISBLANK(E33),G33&gt;0)</formula>
    </cfRule>
  </conditionalFormatting>
  <dataValidations count="6">
    <dataValidation type="whole" allowBlank="1" showInputMessage="1" showErrorMessage="1" error="Please enter a number" prompt="Number of people to undertake training" sqref="L8" xr:uid="{00000000-0002-0000-0800-000000000000}">
      <formula1>0</formula1>
      <formula2>10</formula2>
    </dataValidation>
    <dataValidation type="list" allowBlank="1" showInputMessage="1" showErrorMessage="1" error="Please enter from list_x000a_Select Cancel to retry" prompt="See key below" sqref="E21:E27 E7:E8 N24:N28 N19:N22 E10:E19 E29:E34 N10:N17 N7:N8" xr:uid="{00000000-0002-0000-0800-000001000000}">
      <formula1>$C$37:$C$43</formula1>
    </dataValidation>
    <dataValidation type="list" allowBlank="1" showInputMessage="1" showErrorMessage="1" sqref="AE9:AE26" xr:uid="{00000000-0002-0000-0800-000002000000}">
      <formula1>$F$6:$L$6</formula1>
    </dataValidation>
    <dataValidation type="list" allowBlank="1" showInputMessage="1" showErrorMessage="1" error="Please enter from list_x000a_Select Cancel to retry" sqref="F7:F8 F21:F27 O19:O22 F10:F19 O24:O28 F29:F34 O10:O17 O7:O8" xr:uid="{00000000-0002-0000-0800-000003000000}">
      <formula1>"-3,-2,-1"</formula1>
    </dataValidation>
    <dataValidation type="whole" operator="greaterThan" allowBlank="1" showInputMessage="1" showErrorMessage="1" error="Please enter a value" sqref="G7:G8 G10:G19 G29:G34 P19:P22 P25:P27 G21:G27 P10:P17 P7:P8" xr:uid="{00000000-0002-0000-0800-000004000000}">
      <formula1>0</formula1>
    </dataValidation>
    <dataValidation type="whole" allowBlank="1" showInputMessage="1" showErrorMessage="1" error="Please enter a number" prompt="Number of months after commencement (use 0 if greater than 36)" sqref="L26" xr:uid="{00000000-0002-0000-0800-000005000000}">
      <formula1>0</formula1>
      <formula2>120</formula2>
    </dataValidation>
  </dataValidations>
  <pageMargins left="0.39370078740157483" right="0.39370078740157483" top="0.78740157480314965" bottom="0.39370078740157483" header="0.27559055118110237" footer="0.27559055118110237"/>
  <pageSetup paperSize="9" orientation="landscape" blackAndWhite="1" r:id="rId1"/>
  <headerFooter alignWithMargins="0">
    <oddHeader>&amp;C&amp;12&amp;U&amp;A</oddHeader>
    <oddFooter>&amp;L&amp;8&amp;D &amp;T&amp;C&amp;8Financial Projections&amp;R&amp;8&amp;A</oddFooter>
  </headerFooter>
  <rowBreaks count="1" manualBreakCount="1">
    <brk id="4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73730" r:id="rId4" name="Check Box 2">
              <controlPr defaultSize="0" print="0" autoFill="0" autoLine="0" autoPict="0">
                <anchor moveWithCells="1">
                  <from>
                    <xdr:col>11</xdr:col>
                    <xdr:colOff>114300</xdr:colOff>
                    <xdr:row>1</xdr:row>
                    <xdr:rowOff>114300</xdr:rowOff>
                  </from>
                  <to>
                    <xdr:col>18</xdr:col>
                    <xdr:colOff>0</xdr:colOff>
                    <xdr:row>2</xdr:row>
                    <xdr:rowOff>142875</xdr:rowOff>
                  </to>
                </anchor>
              </controlPr>
            </control>
          </mc:Choice>
        </mc:AlternateContent>
        <mc:AlternateContent xmlns:mc="http://schemas.openxmlformats.org/markup-compatibility/2006">
          <mc:Choice Requires="x14">
            <control shapeId="2" r:id="rId5" name="Drop Down 4">
              <controlPr defaultSize="0" print="0" autoLine="0" autoPict="0">
                <anchor moveWithCells="1">
                  <from>
                    <xdr:col>19</xdr:col>
                    <xdr:colOff>1333500</xdr:colOff>
                    <xdr:row>40</xdr:row>
                    <xdr:rowOff>0</xdr:rowOff>
                  </from>
                  <to>
                    <xdr:col>19</xdr:col>
                    <xdr:colOff>1666875</xdr:colOff>
                    <xdr:row>41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indexed="60"/>
    <pageSetUpPr autoPageBreaks="0" fitToPage="1"/>
  </sheetPr>
  <dimension ref="A1:AL46"/>
  <sheetViews>
    <sheetView zoomScale="120" zoomScaleNormal="120" zoomScaleSheetLayoutView="75" workbookViewId="0">
      <selection activeCell="B1" sqref="B1"/>
    </sheetView>
  </sheetViews>
  <sheetFormatPr defaultColWidth="0" defaultRowHeight="12.75" zeroHeight="1" x14ac:dyDescent="0.2"/>
  <cols>
    <col min="1" max="1" width="15.5703125" customWidth="1"/>
    <col min="2" max="2" width="1.5703125" customWidth="1"/>
    <col min="3" max="3" width="30.5703125" customWidth="1"/>
    <col min="4" max="7" width="8.5703125" customWidth="1"/>
    <col min="8" max="8" width="2.5703125" customWidth="1"/>
    <col min="9" max="9" width="10.5703125" customWidth="1"/>
    <col min="10" max="10" width="8.5703125" customWidth="1"/>
    <col min="11" max="13" width="9.5703125" customWidth="1"/>
    <col min="14" max="14" width="12.85546875" customWidth="1"/>
    <col min="15" max="15" width="1.5703125" customWidth="1"/>
    <col min="16" max="16" width="31.5703125" customWidth="1"/>
    <col min="17" max="17" width="1.5703125" customWidth="1"/>
    <col min="18" max="27" width="9" hidden="1" customWidth="1"/>
    <col min="28" max="28" width="25.5703125" hidden="1" customWidth="1"/>
    <col min="29" max="16384" width="8.85546875" hidden="1"/>
  </cols>
  <sheetData>
    <row r="1" spans="1:38" ht="15" customHeight="1" thickBot="1" x14ac:dyDescent="0.25">
      <c r="A1" s="1012" t="s">
        <v>283</v>
      </c>
      <c r="B1" s="554" t="str">
        <f>"Financial Forecasts for "&amp;mtype&amp;" P&amp;S Store"</f>
        <v>Financial Forecasts for Metro P&amp;S Store</v>
      </c>
      <c r="C1" s="576"/>
      <c r="D1" s="576"/>
      <c r="E1" s="576"/>
      <c r="F1" s="576"/>
      <c r="G1" s="576"/>
      <c r="H1" s="576"/>
      <c r="I1" s="576"/>
      <c r="J1" s="576"/>
      <c r="K1" s="1"/>
      <c r="L1" s="1"/>
      <c r="M1" s="1"/>
      <c r="N1" s="1"/>
      <c r="O1" s="1"/>
      <c r="P1" s="1"/>
      <c r="Q1" s="1"/>
      <c r="W1" s="300" t="b">
        <v>0</v>
      </c>
      <c r="X1" s="300" t="b">
        <v>0</v>
      </c>
    </row>
    <row r="2" spans="1:38" ht="15" customHeight="1" thickBot="1" x14ac:dyDescent="0.25">
      <c r="A2" s="985"/>
      <c r="B2" s="342" t="str">
        <f>"Store: "&amp;StoreName</f>
        <v xml:space="preserve">Store: </v>
      </c>
      <c r="C2" s="2"/>
      <c r="D2" s="2"/>
      <c r="E2" s="2"/>
      <c r="F2" s="2"/>
      <c r="G2" s="2"/>
      <c r="H2" s="2"/>
      <c r="I2" s="2"/>
      <c r="J2" s="2"/>
      <c r="K2" s="1"/>
      <c r="L2" s="1"/>
      <c r="M2" s="1"/>
      <c r="N2" s="1"/>
      <c r="O2" s="1"/>
      <c r="P2" s="1"/>
      <c r="Q2" s="1"/>
    </row>
    <row r="3" spans="1:38" ht="15" customHeight="1" x14ac:dyDescent="0.2">
      <c r="A3" s="1000" t="s">
        <v>350</v>
      </c>
      <c r="B3" s="555" t="s">
        <v>110</v>
      </c>
      <c r="C3" s="1"/>
      <c r="D3" s="1"/>
      <c r="E3" s="1"/>
      <c r="F3" s="1"/>
      <c r="G3" s="1"/>
      <c r="H3" s="1"/>
      <c r="I3" s="1"/>
      <c r="J3" s="1"/>
      <c r="K3" s="144"/>
      <c r="L3" s="1"/>
      <c r="M3" s="1"/>
      <c r="N3" s="1"/>
      <c r="O3" s="1"/>
      <c r="P3" s="1"/>
      <c r="Q3" s="1"/>
    </row>
    <row r="4" spans="1:38" ht="15" customHeight="1" x14ac:dyDescent="0.2">
      <c r="A4" s="1002" t="s">
        <v>351</v>
      </c>
      <c r="B4" s="998" t="s">
        <v>78</v>
      </c>
      <c r="C4" s="629"/>
      <c r="D4" s="629"/>
      <c r="E4" s="629"/>
      <c r="F4" s="629"/>
      <c r="G4" s="629"/>
      <c r="H4" s="629"/>
      <c r="I4" s="629"/>
      <c r="J4" s="668"/>
      <c r="K4" s="630"/>
      <c r="L4" s="631"/>
      <c r="M4" s="631"/>
      <c r="N4" s="633"/>
      <c r="O4" s="644" t="s">
        <v>116</v>
      </c>
      <c r="P4" s="645"/>
      <c r="Q4" s="1"/>
    </row>
    <row r="5" spans="1:38" ht="15" customHeight="1" x14ac:dyDescent="0.2">
      <c r="A5" s="1002" t="s">
        <v>255</v>
      </c>
      <c r="B5" s="26"/>
      <c r="C5" s="77" t="s">
        <v>117</v>
      </c>
      <c r="D5" s="304"/>
      <c r="E5" s="304"/>
      <c r="F5" s="304"/>
      <c r="G5" s="304"/>
      <c r="H5" s="304"/>
      <c r="I5" s="77" t="s">
        <v>82</v>
      </c>
      <c r="J5" s="579"/>
      <c r="K5" s="579"/>
      <c r="L5" s="579"/>
      <c r="M5" s="579"/>
      <c r="N5" s="341"/>
      <c r="O5" s="547"/>
      <c r="P5" s="548"/>
      <c r="Q5" s="580"/>
    </row>
    <row r="6" spans="1:38" ht="15" customHeight="1" x14ac:dyDescent="0.2">
      <c r="A6" s="1001" t="s">
        <v>352</v>
      </c>
      <c r="B6" s="26"/>
      <c r="C6" s="93"/>
      <c r="D6" s="94" t="s">
        <v>24</v>
      </c>
      <c r="E6" s="141">
        <v>1</v>
      </c>
      <c r="F6" s="141">
        <v>2</v>
      </c>
      <c r="G6" s="262">
        <v>3</v>
      </c>
      <c r="H6" s="1"/>
      <c r="I6" s="263"/>
      <c r="J6" s="120"/>
      <c r="K6" s="870">
        <v>1</v>
      </c>
      <c r="L6" s="141">
        <v>2</v>
      </c>
      <c r="M6" s="262">
        <v>3</v>
      </c>
      <c r="N6" s="27"/>
      <c r="O6" s="546"/>
      <c r="P6" s="308"/>
      <c r="Q6" s="581"/>
      <c r="AB6" s="93"/>
      <c r="AC6" s="94" t="s">
        <v>24</v>
      </c>
      <c r="AD6" s="141">
        <v>1</v>
      </c>
      <c r="AE6" s="141">
        <v>2</v>
      </c>
      <c r="AF6" s="262">
        <v>3</v>
      </c>
      <c r="AG6" s="1"/>
      <c r="AH6" s="263"/>
      <c r="AI6" s="120"/>
      <c r="AJ6" s="140">
        <v>1</v>
      </c>
      <c r="AK6" s="122">
        <v>2</v>
      </c>
      <c r="AL6" s="123">
        <v>3</v>
      </c>
    </row>
    <row r="7" spans="1:38" ht="15" customHeight="1" x14ac:dyDescent="0.2">
      <c r="A7" s="1002" t="s">
        <v>58</v>
      </c>
      <c r="B7" s="26"/>
      <c r="C7" s="264" t="s">
        <v>94</v>
      </c>
      <c r="D7" s="100" t="s">
        <v>91</v>
      </c>
      <c r="E7" s="100" t="s">
        <v>92</v>
      </c>
      <c r="F7" s="100" t="s">
        <v>92</v>
      </c>
      <c r="G7" s="101" t="s">
        <v>92</v>
      </c>
      <c r="H7" s="1"/>
      <c r="I7" s="126" t="s">
        <v>0</v>
      </c>
      <c r="J7" s="121"/>
      <c r="K7" s="693" t="str">
        <f>currency_symbol</f>
        <v>£</v>
      </c>
      <c r="L7" s="871" t="str">
        <f>currency_symbol</f>
        <v>£</v>
      </c>
      <c r="M7" s="872" t="str">
        <f>currency_symbol</f>
        <v>£</v>
      </c>
      <c r="N7" s="27"/>
      <c r="O7" s="546"/>
      <c r="P7" s="308"/>
      <c r="Q7" s="581"/>
      <c r="W7" s="16" t="s">
        <v>104</v>
      </c>
      <c r="X7" s="17"/>
      <c r="Y7" s="18"/>
      <c r="AB7" s="264" t="s">
        <v>94</v>
      </c>
      <c r="AC7" s="100" t="s">
        <v>91</v>
      </c>
      <c r="AD7" s="100" t="s">
        <v>92</v>
      </c>
      <c r="AE7" s="100" t="s">
        <v>92</v>
      </c>
      <c r="AF7" s="101" t="s">
        <v>92</v>
      </c>
      <c r="AG7" s="1"/>
      <c r="AH7" s="126" t="s">
        <v>0</v>
      </c>
      <c r="AI7" s="121"/>
      <c r="AJ7" s="265">
        <v>1</v>
      </c>
      <c r="AK7" s="266">
        <v>2</v>
      </c>
      <c r="AL7" s="267">
        <v>3</v>
      </c>
    </row>
    <row r="8" spans="1:38" ht="15" customHeight="1" thickBot="1" x14ac:dyDescent="0.25">
      <c r="A8" s="1003" t="s">
        <v>353</v>
      </c>
      <c r="B8" s="26"/>
      <c r="C8" s="114"/>
      <c r="D8" s="1014"/>
      <c r="E8" s="92"/>
      <c r="F8" s="92"/>
      <c r="G8" s="334"/>
      <c r="H8" s="1"/>
      <c r="I8" s="110">
        <f>IF(ISBLANK(StartDate),ROWS(J$8:J8),TEXT(StartDate,"mmm"))</f>
        <v>1</v>
      </c>
      <c r="J8" s="272"/>
      <c r="K8" s="248"/>
      <c r="L8" s="248"/>
      <c r="M8" s="248"/>
      <c r="N8" s="27"/>
      <c r="O8" s="1"/>
      <c r="P8" s="582"/>
      <c r="Q8" s="577"/>
      <c r="W8" s="15">
        <f t="shared" ref="W8:W18" si="0">ROUND(AJ8*(1+K$23),0)</f>
        <v>0</v>
      </c>
      <c r="X8" s="14">
        <f t="shared" ref="X8:X18" si="1">ROUND(AK8*(1+L$23),0)</f>
        <v>0</v>
      </c>
      <c r="Y8" s="19">
        <f t="shared" ref="Y8:Y18" si="2">ROUND(AL8*(1+M$23),0)</f>
        <v>0</v>
      </c>
      <c r="AB8" s="268">
        <f t="shared" ref="AB8:AB23" si="3">IF(TermsAgreed=TRUE,C8,0)</f>
        <v>0</v>
      </c>
      <c r="AC8" s="269">
        <f t="shared" ref="AC8:AC23" si="4">IF(TermsAgreed=TRUE,D8,0)</f>
        <v>0</v>
      </c>
      <c r="AD8" s="270">
        <f t="shared" ref="AD8:AD23" si="5">IF(TermsAgreed=TRUE,E8,0)</f>
        <v>0</v>
      </c>
      <c r="AE8" s="270">
        <f t="shared" ref="AE8:AE23" si="6">IF(TermsAgreed=TRUE,F8,0)</f>
        <v>0</v>
      </c>
      <c r="AF8" s="271">
        <f t="shared" ref="AF8:AF23" si="7">IF(TermsAgreed=TRUE,G8,0)</f>
        <v>0</v>
      </c>
      <c r="AG8" s="1"/>
      <c r="AH8" s="110">
        <f t="shared" ref="AH8:AH19" si="8">IF(TermsAgreed=TRUE,I8,0)</f>
        <v>0</v>
      </c>
      <c r="AI8" s="272"/>
      <c r="AJ8" s="273">
        <f t="shared" ref="AJ8:AJ19" si="9">IF(TermsAgreed=TRUE,K8,0)</f>
        <v>0</v>
      </c>
      <c r="AK8" s="274">
        <f t="shared" ref="AK8:AK19" si="10">IF(TermsAgreed=TRUE,L8,0)</f>
        <v>0</v>
      </c>
      <c r="AL8" s="275">
        <f t="shared" ref="AL8:AL19" si="11">IF(TermsAgreed=TRUE,M8,0)</f>
        <v>0</v>
      </c>
    </row>
    <row r="9" spans="1:38" ht="15" customHeight="1" x14ac:dyDescent="0.2">
      <c r="A9" s="986"/>
      <c r="B9" s="562"/>
      <c r="C9" s="90"/>
      <c r="D9" s="1015"/>
      <c r="E9" s="92"/>
      <c r="F9" s="92"/>
      <c r="G9" s="97"/>
      <c r="H9" s="1"/>
      <c r="I9" s="109">
        <f>IF(ISBLANK(StartDate),ROWS(J$8:J9),TEXT(DATE(YEAR(StartDate),MONTH(StartDate)+ROWS(J$8:J9),DAY(1)-1),"mmm"))</f>
        <v>2</v>
      </c>
      <c r="J9" s="279"/>
      <c r="K9" s="248"/>
      <c r="L9" s="248"/>
      <c r="M9" s="248"/>
      <c r="N9" s="27"/>
      <c r="O9" s="1"/>
      <c r="P9" s="308"/>
      <c r="Q9" s="1"/>
      <c r="W9" s="15">
        <f t="shared" si="0"/>
        <v>0</v>
      </c>
      <c r="X9" s="14">
        <f t="shared" si="1"/>
        <v>0</v>
      </c>
      <c r="Y9" s="19">
        <f t="shared" si="2"/>
        <v>0</v>
      </c>
      <c r="AB9" s="258">
        <f t="shared" si="3"/>
        <v>0</v>
      </c>
      <c r="AC9" s="276">
        <f t="shared" si="4"/>
        <v>0</v>
      </c>
      <c r="AD9" s="277">
        <f t="shared" si="5"/>
        <v>0</v>
      </c>
      <c r="AE9" s="277">
        <f t="shared" si="6"/>
        <v>0</v>
      </c>
      <c r="AF9" s="278">
        <f t="shared" si="7"/>
        <v>0</v>
      </c>
      <c r="AG9" s="1"/>
      <c r="AH9" s="109">
        <f t="shared" si="8"/>
        <v>0</v>
      </c>
      <c r="AI9" s="279"/>
      <c r="AJ9" s="280">
        <f t="shared" si="9"/>
        <v>0</v>
      </c>
      <c r="AK9" s="281">
        <f t="shared" si="10"/>
        <v>0</v>
      </c>
      <c r="AL9" s="282">
        <f t="shared" si="11"/>
        <v>0</v>
      </c>
    </row>
    <row r="10" spans="1:38" ht="15" customHeight="1" x14ac:dyDescent="0.2">
      <c r="A10" s="988" t="s">
        <v>354</v>
      </c>
      <c r="B10" s="562"/>
      <c r="C10" s="551"/>
      <c r="D10" s="1015"/>
      <c r="E10" s="92"/>
      <c r="F10" s="92"/>
      <c r="G10" s="97"/>
      <c r="H10" s="1"/>
      <c r="I10" s="109">
        <f>IF(ISBLANK(StartDate),ROWS(J$8:J10),TEXT(DATE(YEAR(StartDate),MONTH(StartDate)+ROWS(J$8:J10),DAY(1)-1),"mmm"))</f>
        <v>3</v>
      </c>
      <c r="J10" s="284"/>
      <c r="K10" s="248"/>
      <c r="L10" s="248"/>
      <c r="M10" s="248"/>
      <c r="N10" s="27"/>
      <c r="O10" s="1"/>
      <c r="P10" s="308"/>
      <c r="Q10" s="1"/>
      <c r="W10" s="15">
        <f t="shared" si="0"/>
        <v>0</v>
      </c>
      <c r="X10" s="14">
        <f t="shared" si="1"/>
        <v>0</v>
      </c>
      <c r="Y10" s="19">
        <f t="shared" si="2"/>
        <v>0</v>
      </c>
      <c r="AB10" s="283">
        <f t="shared" si="3"/>
        <v>0</v>
      </c>
      <c r="AC10" s="276">
        <f t="shared" si="4"/>
        <v>0</v>
      </c>
      <c r="AD10" s="277">
        <f t="shared" si="5"/>
        <v>0</v>
      </c>
      <c r="AE10" s="277">
        <f t="shared" si="6"/>
        <v>0</v>
      </c>
      <c r="AF10" s="278">
        <f t="shared" si="7"/>
        <v>0</v>
      </c>
      <c r="AG10" s="1"/>
      <c r="AH10" s="109">
        <f t="shared" si="8"/>
        <v>0</v>
      </c>
      <c r="AI10" s="284"/>
      <c r="AJ10" s="280">
        <f t="shared" si="9"/>
        <v>0</v>
      </c>
      <c r="AK10" s="281">
        <f t="shared" si="10"/>
        <v>0</v>
      </c>
      <c r="AL10" s="282">
        <f t="shared" si="11"/>
        <v>0</v>
      </c>
    </row>
    <row r="11" spans="1:38" ht="15" customHeight="1" x14ac:dyDescent="0.2">
      <c r="A11" s="989" t="s">
        <v>255</v>
      </c>
      <c r="B11" s="562"/>
      <c r="C11" s="552"/>
      <c r="D11" s="1015"/>
      <c r="E11" s="92"/>
      <c r="F11" s="92"/>
      <c r="G11" s="97"/>
      <c r="H11" s="1"/>
      <c r="I11" s="109">
        <f>IF(ISBLANK(StartDate),ROWS(J$8:J11),TEXT(DATE(YEAR(StartDate),MONTH(StartDate)+ROWS(J$8:J11),DAY(1)-1),"mmm"))</f>
        <v>4</v>
      </c>
      <c r="J11" s="284"/>
      <c r="K11" s="248"/>
      <c r="L11" s="248"/>
      <c r="M11" s="248"/>
      <c r="N11" s="27"/>
      <c r="O11" s="1"/>
      <c r="P11" s="308"/>
      <c r="Q11" s="1"/>
      <c r="W11" s="15">
        <f t="shared" si="0"/>
        <v>0</v>
      </c>
      <c r="X11" s="14">
        <f t="shared" si="1"/>
        <v>0</v>
      </c>
      <c r="Y11" s="19">
        <f t="shared" si="2"/>
        <v>0</v>
      </c>
      <c r="AB11" s="283">
        <f t="shared" si="3"/>
        <v>0</v>
      </c>
      <c r="AC11" s="276">
        <f t="shared" si="4"/>
        <v>0</v>
      </c>
      <c r="AD11" s="277">
        <f t="shared" si="5"/>
        <v>0</v>
      </c>
      <c r="AE11" s="277">
        <f t="shared" si="6"/>
        <v>0</v>
      </c>
      <c r="AF11" s="278">
        <f t="shared" si="7"/>
        <v>0</v>
      </c>
      <c r="AG11" s="1"/>
      <c r="AH11" s="109">
        <f t="shared" si="8"/>
        <v>0</v>
      </c>
      <c r="AI11" s="284"/>
      <c r="AJ11" s="280">
        <f t="shared" si="9"/>
        <v>0</v>
      </c>
      <c r="AK11" s="281">
        <f t="shared" si="10"/>
        <v>0</v>
      </c>
      <c r="AL11" s="282">
        <f t="shared" si="11"/>
        <v>0</v>
      </c>
    </row>
    <row r="12" spans="1:38" ht="15" customHeight="1" x14ac:dyDescent="0.2">
      <c r="A12" s="989" t="s">
        <v>216</v>
      </c>
      <c r="B12" s="562"/>
      <c r="C12" s="552"/>
      <c r="D12" s="1015"/>
      <c r="E12" s="92"/>
      <c r="F12" s="92"/>
      <c r="G12" s="97"/>
      <c r="H12" s="1"/>
      <c r="I12" s="109">
        <f>IF(ISBLANK(StartDate),ROWS(J$8:J12),TEXT(DATE(YEAR(StartDate),MONTH(StartDate)+ROWS(J$8:J12),DAY(1)-1),"mmm"))</f>
        <v>5</v>
      </c>
      <c r="J12" s="284"/>
      <c r="K12" s="248"/>
      <c r="L12" s="248"/>
      <c r="M12" s="248"/>
      <c r="N12" s="27"/>
      <c r="O12" s="1"/>
      <c r="P12" s="308"/>
      <c r="Q12" s="1"/>
      <c r="W12" s="15">
        <f t="shared" si="0"/>
        <v>0</v>
      </c>
      <c r="X12" s="14">
        <f t="shared" si="1"/>
        <v>0</v>
      </c>
      <c r="Y12" s="19">
        <f t="shared" si="2"/>
        <v>0</v>
      </c>
      <c r="AB12" s="283">
        <f t="shared" si="3"/>
        <v>0</v>
      </c>
      <c r="AC12" s="276">
        <f t="shared" si="4"/>
        <v>0</v>
      </c>
      <c r="AD12" s="277">
        <f t="shared" si="5"/>
        <v>0</v>
      </c>
      <c r="AE12" s="277">
        <f t="shared" si="6"/>
        <v>0</v>
      </c>
      <c r="AF12" s="278">
        <f t="shared" si="7"/>
        <v>0</v>
      </c>
      <c r="AG12" s="1"/>
      <c r="AH12" s="109">
        <f t="shared" si="8"/>
        <v>0</v>
      </c>
      <c r="AI12" s="284"/>
      <c r="AJ12" s="280">
        <f t="shared" si="9"/>
        <v>0</v>
      </c>
      <c r="AK12" s="281">
        <f t="shared" si="10"/>
        <v>0</v>
      </c>
      <c r="AL12" s="282">
        <f t="shared" si="11"/>
        <v>0</v>
      </c>
    </row>
    <row r="13" spans="1:38" ht="15" customHeight="1" x14ac:dyDescent="0.2">
      <c r="A13" s="989" t="s">
        <v>355</v>
      </c>
      <c r="B13" s="562"/>
      <c r="C13" s="552"/>
      <c r="D13" s="1015"/>
      <c r="E13" s="92"/>
      <c r="F13" s="92"/>
      <c r="G13" s="97"/>
      <c r="H13" s="1"/>
      <c r="I13" s="109">
        <f>IF(ISBLANK(StartDate),ROWS(J$8:J13),TEXT(DATE(YEAR(StartDate),MONTH(StartDate)+ROWS(J$8:J13),DAY(1)-1),"mmm"))</f>
        <v>6</v>
      </c>
      <c r="J13" s="284"/>
      <c r="K13" s="248"/>
      <c r="L13" s="248"/>
      <c r="M13" s="248"/>
      <c r="N13" s="27"/>
      <c r="O13" s="1"/>
      <c r="P13" s="583" t="s">
        <v>116</v>
      </c>
      <c r="Q13" s="1"/>
      <c r="W13" s="15">
        <f t="shared" si="0"/>
        <v>0</v>
      </c>
      <c r="X13" s="14">
        <f t="shared" si="1"/>
        <v>0</v>
      </c>
      <c r="Y13" s="19">
        <f t="shared" si="2"/>
        <v>0</v>
      </c>
      <c r="AB13" s="283">
        <f t="shared" si="3"/>
        <v>0</v>
      </c>
      <c r="AC13" s="276">
        <f t="shared" si="4"/>
        <v>0</v>
      </c>
      <c r="AD13" s="277">
        <f t="shared" si="5"/>
        <v>0</v>
      </c>
      <c r="AE13" s="277">
        <f t="shared" si="6"/>
        <v>0</v>
      </c>
      <c r="AF13" s="278">
        <f t="shared" si="7"/>
        <v>0</v>
      </c>
      <c r="AG13" s="1"/>
      <c r="AH13" s="109">
        <f t="shared" si="8"/>
        <v>0</v>
      </c>
      <c r="AI13" s="284"/>
      <c r="AJ13" s="280">
        <f t="shared" si="9"/>
        <v>0</v>
      </c>
      <c r="AK13" s="281">
        <f t="shared" si="10"/>
        <v>0</v>
      </c>
      <c r="AL13" s="282">
        <f t="shared" si="11"/>
        <v>0</v>
      </c>
    </row>
    <row r="14" spans="1:38" ht="15" customHeight="1" x14ac:dyDescent="0.2">
      <c r="A14" s="989" t="s">
        <v>356</v>
      </c>
      <c r="B14" s="562"/>
      <c r="C14" s="553"/>
      <c r="D14" s="1015"/>
      <c r="E14" s="92"/>
      <c r="F14" s="92"/>
      <c r="G14" s="97"/>
      <c r="H14" s="1"/>
      <c r="I14" s="109">
        <f>IF(ISBLANK(StartDate),ROWS(J$8:J14),TEXT(DATE(YEAR(StartDate),MONTH(StartDate)+ROWS(J$8:J14),DAY(1)-1),"mmm"))</f>
        <v>7</v>
      </c>
      <c r="J14" s="284"/>
      <c r="K14" s="248"/>
      <c r="L14" s="248"/>
      <c r="M14" s="248"/>
      <c r="N14" s="27"/>
      <c r="O14" s="1"/>
      <c r="P14" s="584" t="s">
        <v>131</v>
      </c>
      <c r="Q14" s="1"/>
      <c r="W14" s="15">
        <f t="shared" si="0"/>
        <v>0</v>
      </c>
      <c r="X14" s="14">
        <f t="shared" si="1"/>
        <v>0</v>
      </c>
      <c r="Y14" s="19">
        <f t="shared" si="2"/>
        <v>0</v>
      </c>
      <c r="AB14" s="283">
        <f t="shared" si="3"/>
        <v>0</v>
      </c>
      <c r="AC14" s="276">
        <f t="shared" si="4"/>
        <v>0</v>
      </c>
      <c r="AD14" s="277">
        <f t="shared" si="5"/>
        <v>0</v>
      </c>
      <c r="AE14" s="277">
        <f t="shared" si="6"/>
        <v>0</v>
      </c>
      <c r="AF14" s="278">
        <f t="shared" si="7"/>
        <v>0</v>
      </c>
      <c r="AG14" s="1"/>
      <c r="AH14" s="109">
        <f t="shared" si="8"/>
        <v>0</v>
      </c>
      <c r="AI14" s="284"/>
      <c r="AJ14" s="280">
        <f t="shared" si="9"/>
        <v>0</v>
      </c>
      <c r="AK14" s="281">
        <f t="shared" si="10"/>
        <v>0</v>
      </c>
      <c r="AL14" s="282">
        <f t="shared" si="11"/>
        <v>0</v>
      </c>
    </row>
    <row r="15" spans="1:38" ht="15" customHeight="1" x14ac:dyDescent="0.2">
      <c r="A15" s="989" t="s">
        <v>357</v>
      </c>
      <c r="B15" s="562"/>
      <c r="C15" s="28" t="s">
        <v>26</v>
      </c>
      <c r="D15" s="1015"/>
      <c r="E15" s="92"/>
      <c r="F15" s="92"/>
      <c r="G15" s="97"/>
      <c r="H15" s="1"/>
      <c r="I15" s="109">
        <f>IF(ISBLANK(StartDate),ROWS(J$8:J15),TEXT(DATE(YEAR(StartDate),MONTH(StartDate)+ROWS(J$8:J15),DAY(1)-1),"mmm"))</f>
        <v>8</v>
      </c>
      <c r="J15" s="284"/>
      <c r="K15" s="248"/>
      <c r="L15" s="248"/>
      <c r="M15" s="248"/>
      <c r="N15" s="27"/>
      <c r="O15" s="1"/>
      <c r="P15" s="1040" t="s">
        <v>328</v>
      </c>
      <c r="Q15" s="1"/>
      <c r="W15" s="15">
        <f t="shared" si="0"/>
        <v>0</v>
      </c>
      <c r="X15" s="14">
        <f t="shared" si="1"/>
        <v>0</v>
      </c>
      <c r="Y15" s="19">
        <f t="shared" si="2"/>
        <v>0</v>
      </c>
      <c r="AB15" s="258">
        <f t="shared" si="3"/>
        <v>0</v>
      </c>
      <c r="AC15" s="276">
        <f t="shared" si="4"/>
        <v>0</v>
      </c>
      <c r="AD15" s="277">
        <f t="shared" si="5"/>
        <v>0</v>
      </c>
      <c r="AE15" s="277">
        <f t="shared" si="6"/>
        <v>0</v>
      </c>
      <c r="AF15" s="278">
        <f t="shared" si="7"/>
        <v>0</v>
      </c>
      <c r="AG15" s="1"/>
      <c r="AH15" s="109">
        <f t="shared" si="8"/>
        <v>0</v>
      </c>
      <c r="AI15" s="284"/>
      <c r="AJ15" s="280">
        <f t="shared" si="9"/>
        <v>0</v>
      </c>
      <c r="AK15" s="281">
        <f t="shared" si="10"/>
        <v>0</v>
      </c>
      <c r="AL15" s="282">
        <f t="shared" si="11"/>
        <v>0</v>
      </c>
    </row>
    <row r="16" spans="1:38" ht="15" customHeight="1" x14ac:dyDescent="0.2">
      <c r="A16" s="989" t="s">
        <v>358</v>
      </c>
      <c r="B16" s="562"/>
      <c r="C16" s="28" t="s">
        <v>374</v>
      </c>
      <c r="D16" s="1015"/>
      <c r="E16" s="92"/>
      <c r="F16" s="92"/>
      <c r="G16" s="97"/>
      <c r="H16" s="1"/>
      <c r="I16" s="109">
        <f>IF(ISBLANK(StartDate),ROWS(J$8:J16),TEXT(DATE(YEAR(StartDate),MONTH(StartDate)+ROWS(J$8:J16),DAY(1)-1),"mmm"))</f>
        <v>9</v>
      </c>
      <c r="J16" s="284"/>
      <c r="K16" s="248"/>
      <c r="L16" s="248"/>
      <c r="M16" s="248"/>
      <c r="N16" s="27"/>
      <c r="O16" s="1"/>
      <c r="P16" s="1041"/>
      <c r="Q16" s="1"/>
      <c r="W16" s="15">
        <f t="shared" si="0"/>
        <v>0</v>
      </c>
      <c r="X16" s="14">
        <f t="shared" si="1"/>
        <v>0</v>
      </c>
      <c r="Y16" s="19">
        <f t="shared" si="2"/>
        <v>0</v>
      </c>
      <c r="AB16" s="258">
        <f t="shared" si="3"/>
        <v>0</v>
      </c>
      <c r="AC16" s="276">
        <f t="shared" si="4"/>
        <v>0</v>
      </c>
      <c r="AD16" s="277">
        <f t="shared" si="5"/>
        <v>0</v>
      </c>
      <c r="AE16" s="277">
        <f t="shared" si="6"/>
        <v>0</v>
      </c>
      <c r="AF16" s="278">
        <f t="shared" si="7"/>
        <v>0</v>
      </c>
      <c r="AG16" s="1"/>
      <c r="AH16" s="109">
        <f t="shared" si="8"/>
        <v>0</v>
      </c>
      <c r="AI16" s="284"/>
      <c r="AJ16" s="280">
        <f t="shared" si="9"/>
        <v>0</v>
      </c>
      <c r="AK16" s="281">
        <f t="shared" si="10"/>
        <v>0</v>
      </c>
      <c r="AL16" s="282">
        <f t="shared" si="11"/>
        <v>0</v>
      </c>
    </row>
    <row r="17" spans="1:38" ht="15" customHeight="1" x14ac:dyDescent="0.2">
      <c r="A17" s="989" t="s">
        <v>5</v>
      </c>
      <c r="B17" s="562"/>
      <c r="C17" s="28" t="s">
        <v>375</v>
      </c>
      <c r="D17" s="1015"/>
      <c r="E17" s="92"/>
      <c r="F17" s="92"/>
      <c r="G17" s="97"/>
      <c r="H17" s="1"/>
      <c r="I17" s="109">
        <f>IF(ISBLANK(StartDate),ROWS(J$8:J17),TEXT(DATE(YEAR(StartDate),MONTH(StartDate)+ROWS(J$8:J17),DAY(1)-1),"mmm"))</f>
        <v>10</v>
      </c>
      <c r="J17" s="284"/>
      <c r="K17" s="248"/>
      <c r="L17" s="248"/>
      <c r="M17" s="248"/>
      <c r="N17" s="27"/>
      <c r="O17" s="1"/>
      <c r="P17" s="308"/>
      <c r="Q17" s="1"/>
      <c r="W17" s="15">
        <f t="shared" si="0"/>
        <v>0</v>
      </c>
      <c r="X17" s="14">
        <f t="shared" si="1"/>
        <v>0</v>
      </c>
      <c r="Y17" s="19">
        <f t="shared" si="2"/>
        <v>0</v>
      </c>
      <c r="AB17" s="258">
        <f t="shared" si="3"/>
        <v>0</v>
      </c>
      <c r="AC17" s="276">
        <f t="shared" si="4"/>
        <v>0</v>
      </c>
      <c r="AD17" s="277">
        <f t="shared" si="5"/>
        <v>0</v>
      </c>
      <c r="AE17" s="277">
        <f t="shared" si="6"/>
        <v>0</v>
      </c>
      <c r="AF17" s="278">
        <f t="shared" si="7"/>
        <v>0</v>
      </c>
      <c r="AG17" s="1"/>
      <c r="AH17" s="109">
        <f t="shared" si="8"/>
        <v>0</v>
      </c>
      <c r="AI17" s="284"/>
      <c r="AJ17" s="280">
        <f t="shared" si="9"/>
        <v>0</v>
      </c>
      <c r="AK17" s="281">
        <f t="shared" si="10"/>
        <v>0</v>
      </c>
      <c r="AL17" s="282">
        <f t="shared" si="11"/>
        <v>0</v>
      </c>
    </row>
    <row r="18" spans="1:38" ht="15" customHeight="1" x14ac:dyDescent="0.2">
      <c r="A18" s="987"/>
      <c r="B18" s="562"/>
      <c r="C18" s="28" t="s">
        <v>27</v>
      </c>
      <c r="D18" s="1015"/>
      <c r="E18" s="92"/>
      <c r="F18" s="92"/>
      <c r="G18" s="97"/>
      <c r="H18" s="1"/>
      <c r="I18" s="109">
        <f>IF(ISBLANK(StartDate),ROWS(J$8:J18),TEXT(DATE(YEAR(StartDate),MONTH(StartDate)+ROWS(J$8:J18),DAY(1)-1),"mmm"))</f>
        <v>11</v>
      </c>
      <c r="J18" s="284"/>
      <c r="K18" s="248"/>
      <c r="L18" s="248"/>
      <c r="M18" s="248"/>
      <c r="N18" s="27"/>
      <c r="O18" s="1"/>
      <c r="P18" s="308"/>
      <c r="Q18" s="1"/>
      <c r="W18" s="15">
        <f t="shared" si="0"/>
        <v>0</v>
      </c>
      <c r="X18" s="14">
        <f t="shared" si="1"/>
        <v>0</v>
      </c>
      <c r="Y18" s="19">
        <f t="shared" si="2"/>
        <v>0</v>
      </c>
      <c r="AB18" s="258">
        <f t="shared" si="3"/>
        <v>0</v>
      </c>
      <c r="AC18" s="276">
        <f t="shared" si="4"/>
        <v>0</v>
      </c>
      <c r="AD18" s="277">
        <f t="shared" si="5"/>
        <v>0</v>
      </c>
      <c r="AE18" s="277">
        <f t="shared" si="6"/>
        <v>0</v>
      </c>
      <c r="AF18" s="278">
        <f t="shared" si="7"/>
        <v>0</v>
      </c>
      <c r="AG18" s="1"/>
      <c r="AH18" s="109">
        <f t="shared" si="8"/>
        <v>0</v>
      </c>
      <c r="AI18" s="284"/>
      <c r="AJ18" s="280">
        <f t="shared" si="9"/>
        <v>0</v>
      </c>
      <c r="AK18" s="281">
        <f t="shared" si="10"/>
        <v>0</v>
      </c>
      <c r="AL18" s="282">
        <f t="shared" si="11"/>
        <v>0</v>
      </c>
    </row>
    <row r="19" spans="1:38" ht="15" customHeight="1" x14ac:dyDescent="0.2">
      <c r="A19" s="987"/>
      <c r="B19" s="562"/>
      <c r="C19" s="28" t="s">
        <v>376</v>
      </c>
      <c r="D19" s="1015"/>
      <c r="E19" s="92"/>
      <c r="F19" s="92"/>
      <c r="G19" s="97"/>
      <c r="H19" s="1"/>
      <c r="I19" s="109">
        <f>IF(ISBLANK(StartDate),ROWS(J$8:J19),TEXT(DATE(YEAR(StartDate),MONTH(StartDate)+ROWS(J$8:J19),DAY(1)-1),"mmm"))</f>
        <v>12</v>
      </c>
      <c r="J19" s="285"/>
      <c r="K19" s="248"/>
      <c r="L19" s="248"/>
      <c r="M19" s="248"/>
      <c r="N19" s="27"/>
      <c r="O19" s="1"/>
      <c r="P19" s="308"/>
      <c r="Q19" s="1"/>
      <c r="W19" s="15">
        <f>W20-SUM(W8:W18)</f>
        <v>0</v>
      </c>
      <c r="X19" s="14">
        <f>X20-SUM(X8:X18)</f>
        <v>0</v>
      </c>
      <c r="Y19" s="19">
        <f>Y20-SUM(Y8:Y18)</f>
        <v>0</v>
      </c>
      <c r="AB19" s="258">
        <f t="shared" si="3"/>
        <v>0</v>
      </c>
      <c r="AC19" s="276">
        <f t="shared" si="4"/>
        <v>0</v>
      </c>
      <c r="AD19" s="277">
        <f t="shared" si="5"/>
        <v>0</v>
      </c>
      <c r="AE19" s="277">
        <f t="shared" si="6"/>
        <v>0</v>
      </c>
      <c r="AF19" s="278">
        <f t="shared" si="7"/>
        <v>0</v>
      </c>
      <c r="AG19" s="1"/>
      <c r="AH19" s="109">
        <f t="shared" si="8"/>
        <v>0</v>
      </c>
      <c r="AI19" s="285"/>
      <c r="AJ19" s="286">
        <f t="shared" si="9"/>
        <v>0</v>
      </c>
      <c r="AK19" s="287">
        <f t="shared" si="10"/>
        <v>0</v>
      </c>
      <c r="AL19" s="288">
        <f t="shared" si="11"/>
        <v>0</v>
      </c>
    </row>
    <row r="20" spans="1:38" ht="15" customHeight="1" x14ac:dyDescent="0.2">
      <c r="A20" s="987"/>
      <c r="B20" s="562"/>
      <c r="C20" s="90"/>
      <c r="D20" s="1015"/>
      <c r="E20" s="92"/>
      <c r="F20" s="92"/>
      <c r="G20" s="97"/>
      <c r="H20" s="1"/>
      <c r="I20" s="289" t="s">
        <v>29</v>
      </c>
      <c r="J20" s="290"/>
      <c r="K20" s="785">
        <f>SUM(K8:K19)</f>
        <v>0</v>
      </c>
      <c r="L20" s="785">
        <f>SUM(L8:L19)</f>
        <v>0</v>
      </c>
      <c r="M20" s="785">
        <f>SUM(M8:M19)</f>
        <v>0</v>
      </c>
      <c r="N20" s="27"/>
      <c r="O20" s="1"/>
      <c r="P20" s="308"/>
      <c r="Q20" s="1"/>
      <c r="W20" s="20">
        <f>K24</f>
        <v>0</v>
      </c>
      <c r="X20" s="21">
        <f>L24</f>
        <v>0</v>
      </c>
      <c r="Y20" s="22">
        <f>M24</f>
        <v>0</v>
      </c>
      <c r="AB20" s="258">
        <f t="shared" si="3"/>
        <v>0</v>
      </c>
      <c r="AC20" s="276">
        <f t="shared" si="4"/>
        <v>0</v>
      </c>
      <c r="AD20" s="277">
        <f t="shared" si="5"/>
        <v>0</v>
      </c>
      <c r="AE20" s="277">
        <f t="shared" si="6"/>
        <v>0</v>
      </c>
      <c r="AF20" s="278">
        <f t="shared" si="7"/>
        <v>0</v>
      </c>
      <c r="AG20" s="1"/>
      <c r="AH20" s="289" t="s">
        <v>29</v>
      </c>
      <c r="AI20" s="290"/>
      <c r="AJ20" s="91">
        <f>SUM(AJ8:AJ19)</f>
        <v>0</v>
      </c>
      <c r="AK20" s="91">
        <f>SUM(AK8:AK19)</f>
        <v>0</v>
      </c>
      <c r="AL20" s="91">
        <f>SUM(AL8:AL19)</f>
        <v>0</v>
      </c>
    </row>
    <row r="21" spans="1:38" ht="15" customHeight="1" x14ac:dyDescent="0.2">
      <c r="A21" s="986"/>
      <c r="B21" s="562"/>
      <c r="C21" s="90"/>
      <c r="D21" s="1015"/>
      <c r="E21" s="92"/>
      <c r="F21" s="92"/>
      <c r="G21" s="97"/>
      <c r="H21" s="1"/>
      <c r="I21" s="93"/>
      <c r="J21" s="605"/>
      <c r="K21" s="605"/>
      <c r="L21" s="605"/>
      <c r="M21" s="120"/>
      <c r="N21" s="27"/>
      <c r="O21" s="1"/>
      <c r="P21" s="308"/>
      <c r="Q21" s="1"/>
      <c r="AB21" s="258">
        <f t="shared" si="3"/>
        <v>0</v>
      </c>
      <c r="AC21" s="276">
        <f t="shared" si="4"/>
        <v>0</v>
      </c>
      <c r="AD21" s="277">
        <f t="shared" si="5"/>
        <v>0</v>
      </c>
      <c r="AE21" s="277">
        <f t="shared" si="6"/>
        <v>0</v>
      </c>
      <c r="AF21" s="278">
        <f t="shared" si="7"/>
        <v>0</v>
      </c>
      <c r="AG21" s="1"/>
      <c r="AH21" s="1"/>
      <c r="AI21" s="1"/>
      <c r="AJ21" s="1"/>
      <c r="AK21" s="1"/>
      <c r="AL21" s="1"/>
    </row>
    <row r="22" spans="1:38" ht="15" customHeight="1" x14ac:dyDescent="0.2">
      <c r="A22" s="986"/>
      <c r="B22" s="562"/>
      <c r="C22" s="90"/>
      <c r="D22" s="1015"/>
      <c r="E22" s="92"/>
      <c r="F22" s="92"/>
      <c r="G22" s="335"/>
      <c r="H22" s="1"/>
      <c r="I22" s="606"/>
      <c r="J22" s="607"/>
      <c r="K22" s="607"/>
      <c r="L22" s="607"/>
      <c r="M22" s="675"/>
      <c r="N22" s="27"/>
      <c r="O22" s="1"/>
      <c r="P22" s="308"/>
      <c r="Q22" s="1"/>
      <c r="AB22" s="258">
        <f t="shared" si="3"/>
        <v>0</v>
      </c>
      <c r="AC22" s="276">
        <f t="shared" si="4"/>
        <v>0</v>
      </c>
      <c r="AD22" s="277">
        <f t="shared" si="5"/>
        <v>0</v>
      </c>
      <c r="AE22" s="277">
        <f t="shared" si="6"/>
        <v>0</v>
      </c>
      <c r="AF22" s="278">
        <f t="shared" si="7"/>
        <v>0</v>
      </c>
      <c r="AG22" s="1"/>
      <c r="AH22" s="1"/>
      <c r="AI22" s="1"/>
      <c r="AJ22" s="1"/>
      <c r="AK22" s="1"/>
      <c r="AL22" s="1"/>
    </row>
    <row r="23" spans="1:38" ht="15" customHeight="1" x14ac:dyDescent="0.2">
      <c r="A23" s="986"/>
      <c r="B23" s="562"/>
      <c r="C23" s="669"/>
      <c r="D23" s="1016"/>
      <c r="E23" s="1013">
        <f>E24-SUM(E8:E22)</f>
        <v>1</v>
      </c>
      <c r="F23" s="82">
        <f>F24-SUM(F8:F22)</f>
        <v>1</v>
      </c>
      <c r="G23" s="82">
        <f>G24-SUM(G8:G22)</f>
        <v>1</v>
      </c>
      <c r="H23" s="1"/>
      <c r="I23" s="869" t="s">
        <v>327</v>
      </c>
      <c r="J23" s="672"/>
      <c r="K23" s="673">
        <f>IF(ISNUMBER(Overview!G21),Overview!G21,0)</f>
        <v>0</v>
      </c>
      <c r="L23" s="673">
        <f>IF(ISNUMBER(Overview!H21),Overview!H21,0)</f>
        <v>0</v>
      </c>
      <c r="M23" s="673">
        <f>IF(ISNUMBER(Overview!I21),Overview!I21,0)</f>
        <v>0</v>
      </c>
      <c r="N23" s="27"/>
      <c r="O23" s="1"/>
      <c r="P23" s="308"/>
      <c r="Q23" s="1"/>
      <c r="AB23" s="259">
        <f t="shared" si="3"/>
        <v>0</v>
      </c>
      <c r="AC23" s="291">
        <f t="shared" si="4"/>
        <v>0</v>
      </c>
      <c r="AD23" s="260">
        <f t="shared" si="5"/>
        <v>0</v>
      </c>
      <c r="AE23" s="260">
        <f t="shared" si="6"/>
        <v>0</v>
      </c>
      <c r="AF23" s="261">
        <f t="shared" si="7"/>
        <v>0</v>
      </c>
      <c r="AG23" s="1"/>
      <c r="AH23" s="1"/>
      <c r="AI23" s="1"/>
      <c r="AJ23" s="1"/>
      <c r="AK23" s="1"/>
      <c r="AL23" s="1"/>
    </row>
    <row r="24" spans="1:38" ht="15" customHeight="1" x14ac:dyDescent="0.2">
      <c r="A24" s="986"/>
      <c r="B24" s="562"/>
      <c r="C24" s="102" t="s">
        <v>1</v>
      </c>
      <c r="D24" s="103"/>
      <c r="E24" s="104">
        <v>1</v>
      </c>
      <c r="F24" s="104">
        <v>1</v>
      </c>
      <c r="G24" s="105">
        <v>1</v>
      </c>
      <c r="H24" s="1"/>
      <c r="I24" s="606" t="s">
        <v>81</v>
      </c>
      <c r="J24" s="607"/>
      <c r="K24" s="674">
        <f>ROUND(AJ20*(1+K23),0)</f>
        <v>0</v>
      </c>
      <c r="L24" s="674">
        <f>ROUND(AK20*(1+L23),0)</f>
        <v>0</v>
      </c>
      <c r="M24" s="674">
        <f>ROUND(AL20*(1+M23),0)</f>
        <v>0</v>
      </c>
      <c r="N24" s="27"/>
      <c r="O24" s="1"/>
      <c r="P24" s="308"/>
      <c r="Q24" s="1"/>
      <c r="AB24" s="102" t="s">
        <v>1</v>
      </c>
      <c r="AC24" s="103"/>
      <c r="AD24" s="104">
        <v>1</v>
      </c>
      <c r="AE24" s="104">
        <v>1</v>
      </c>
      <c r="AF24" s="105">
        <v>1</v>
      </c>
      <c r="AG24" s="1"/>
      <c r="AH24" s="1"/>
      <c r="AI24" s="1"/>
      <c r="AJ24" s="1"/>
      <c r="AK24" s="1"/>
      <c r="AL24" s="1"/>
    </row>
    <row r="25" spans="1:38" ht="15" customHeight="1" x14ac:dyDescent="0.2">
      <c r="A25" s="986"/>
      <c r="B25" s="562"/>
      <c r="C25" s="869" t="s">
        <v>343</v>
      </c>
      <c r="D25" s="34"/>
      <c r="E25" s="670">
        <f>'Sales Analysis'!E44</f>
        <v>0</v>
      </c>
      <c r="F25" s="670">
        <f>'Sales Analysis'!T44</f>
        <v>0</v>
      </c>
      <c r="G25" s="671">
        <f>'Sales Analysis'!AI44</f>
        <v>0</v>
      </c>
      <c r="H25" s="1"/>
      <c r="I25" s="795" t="s">
        <v>286</v>
      </c>
      <c r="J25" s="765"/>
      <c r="K25" s="607"/>
      <c r="L25" s="607"/>
      <c r="M25" s="675"/>
      <c r="N25" s="27"/>
      <c r="O25" s="1"/>
      <c r="P25" s="308"/>
      <c r="Q25" s="1"/>
      <c r="AB25" s="98"/>
      <c r="AC25" s="34"/>
      <c r="AD25" s="1"/>
      <c r="AE25" s="1"/>
      <c r="AF25" s="1"/>
      <c r="AG25" s="1"/>
      <c r="AH25" s="1"/>
      <c r="AI25" s="1"/>
      <c r="AJ25" s="1"/>
      <c r="AK25" s="1"/>
      <c r="AL25" s="1"/>
    </row>
    <row r="26" spans="1:38" ht="15" customHeight="1" x14ac:dyDescent="0.2">
      <c r="A26" s="986"/>
      <c r="B26" s="562"/>
      <c r="C26" s="31" t="s">
        <v>72</v>
      </c>
      <c r="D26" s="99"/>
      <c r="E26" s="83"/>
      <c r="F26" s="83"/>
      <c r="G26" s="83"/>
      <c r="H26" s="1"/>
      <c r="I26" s="264"/>
      <c r="J26" s="628"/>
      <c r="K26" s="628"/>
      <c r="L26" s="628"/>
      <c r="M26" s="121"/>
      <c r="N26" s="27"/>
      <c r="O26" s="1"/>
      <c r="P26" s="308"/>
      <c r="Q26" s="1"/>
      <c r="AB26" s="31" t="s">
        <v>72</v>
      </c>
      <c r="AC26" s="99"/>
      <c r="AD26" s="292">
        <f>IF(TermsAgreed=TRUE,E26,0)</f>
        <v>0</v>
      </c>
      <c r="AE26" s="292">
        <f>IF(TermsAgreed=TRUE,F26,0)</f>
        <v>0</v>
      </c>
      <c r="AF26" s="292">
        <f>IF(TermsAgreed=TRUE,G26,0)</f>
        <v>0</v>
      </c>
      <c r="AG26" s="1"/>
      <c r="AH26" s="1"/>
      <c r="AI26" s="1"/>
      <c r="AJ26" s="1"/>
      <c r="AK26" s="1"/>
      <c r="AL26" s="1"/>
    </row>
    <row r="27" spans="1:38" ht="15" customHeight="1" x14ac:dyDescent="0.2">
      <c r="A27" s="986"/>
      <c r="B27" s="562"/>
      <c r="C27" s="78"/>
      <c r="D27" s="78"/>
      <c r="E27" s="78"/>
      <c r="F27" s="78"/>
      <c r="G27" s="78"/>
      <c r="H27" s="1"/>
      <c r="I27" s="1"/>
      <c r="J27" s="26"/>
      <c r="K27" s="26"/>
      <c r="L27" s="26"/>
      <c r="M27" s="26"/>
      <c r="N27" s="27"/>
      <c r="O27" s="1"/>
      <c r="P27" s="308"/>
      <c r="Q27" s="1"/>
      <c r="AB27" s="1"/>
      <c r="AC27" s="1"/>
      <c r="AD27" s="1"/>
      <c r="AE27" s="1"/>
      <c r="AF27" s="1"/>
      <c r="AG27" s="1"/>
      <c r="AH27" s="1"/>
      <c r="AI27" s="1"/>
      <c r="AJ27" s="1"/>
      <c r="AK27" s="1"/>
      <c r="AL27" s="1"/>
    </row>
    <row r="28" spans="1:38" ht="12.75" customHeight="1" x14ac:dyDescent="0.2">
      <c r="A28" s="986"/>
      <c r="B28" s="562"/>
      <c r="C28" s="78"/>
      <c r="D28" s="78"/>
      <c r="E28" s="78"/>
      <c r="F28" s="78"/>
      <c r="G28" s="78"/>
      <c r="H28" s="78"/>
      <c r="I28" s="78"/>
      <c r="J28" s="78"/>
      <c r="K28" s="78"/>
      <c r="L28" s="78"/>
      <c r="M28" s="766"/>
      <c r="N28" s="27"/>
      <c r="O28" s="1"/>
      <c r="P28" s="308"/>
      <c r="Q28" s="1"/>
    </row>
    <row r="29" spans="1:38" ht="12.75" customHeight="1" x14ac:dyDescent="0.2">
      <c r="A29" s="986"/>
      <c r="B29" s="562"/>
      <c r="C29" s="78"/>
      <c r="D29" s="78"/>
      <c r="E29" s="78"/>
      <c r="F29" s="78"/>
      <c r="G29" s="78"/>
      <c r="H29" s="78"/>
      <c r="I29" s="78"/>
      <c r="J29" s="78"/>
      <c r="K29" s="78"/>
      <c r="L29" s="78"/>
      <c r="M29" s="78"/>
      <c r="N29" s="27"/>
      <c r="O29" s="1"/>
      <c r="P29" s="308"/>
      <c r="Q29" s="1"/>
    </row>
    <row r="30" spans="1:38" ht="12.75" customHeight="1" x14ac:dyDescent="0.2">
      <c r="A30" s="986"/>
      <c r="B30" s="562"/>
      <c r="C30" s="78"/>
      <c r="D30" s="78"/>
      <c r="E30" s="78"/>
      <c r="F30" s="78"/>
      <c r="G30" s="78"/>
      <c r="H30" s="78"/>
      <c r="I30" s="78"/>
      <c r="J30" s="78"/>
      <c r="K30" s="78"/>
      <c r="L30" s="78"/>
      <c r="M30" s="78"/>
      <c r="N30" s="27"/>
      <c r="O30" s="1"/>
      <c r="P30" s="308"/>
      <c r="Q30" s="1"/>
    </row>
    <row r="31" spans="1:38" ht="12.75" customHeight="1" x14ac:dyDescent="0.2">
      <c r="A31" s="986"/>
      <c r="B31" s="562"/>
      <c r="C31" s="78"/>
      <c r="D31" s="78"/>
      <c r="E31" s="78"/>
      <c r="F31" s="78"/>
      <c r="G31" s="78"/>
      <c r="H31" s="78"/>
      <c r="I31" s="78"/>
      <c r="J31" s="78"/>
      <c r="K31" s="78"/>
      <c r="L31" s="78"/>
      <c r="M31" s="78"/>
      <c r="N31" s="27"/>
      <c r="O31" s="1"/>
      <c r="P31" s="308"/>
      <c r="Q31" s="1"/>
    </row>
    <row r="32" spans="1:38" ht="12.75" customHeight="1" x14ac:dyDescent="0.2">
      <c r="A32" s="986"/>
      <c r="B32" s="562"/>
      <c r="C32" s="78"/>
      <c r="D32" s="78"/>
      <c r="E32" s="78"/>
      <c r="F32" s="78"/>
      <c r="G32" s="78"/>
      <c r="H32" s="78"/>
      <c r="I32" s="78"/>
      <c r="J32" s="78"/>
      <c r="K32" s="78"/>
      <c r="L32" s="78"/>
      <c r="M32" s="78"/>
      <c r="N32" s="27"/>
      <c r="O32" s="1"/>
      <c r="P32" s="308"/>
      <c r="Q32" s="1"/>
    </row>
    <row r="33" spans="1:17" ht="12.75" customHeight="1" x14ac:dyDescent="0.2">
      <c r="A33" s="986"/>
      <c r="B33" s="562"/>
      <c r="C33" s="78"/>
      <c r="D33" s="78"/>
      <c r="E33" s="78"/>
      <c r="F33" s="78"/>
      <c r="G33" s="78"/>
      <c r="H33" s="78"/>
      <c r="I33" s="78"/>
      <c r="J33" s="78"/>
      <c r="K33" s="78"/>
      <c r="L33" s="78"/>
      <c r="M33" s="78"/>
      <c r="N33" s="27"/>
      <c r="O33" s="1"/>
      <c r="P33" s="308"/>
      <c r="Q33" s="1"/>
    </row>
    <row r="34" spans="1:17" ht="12.75" customHeight="1" x14ac:dyDescent="0.2">
      <c r="A34" s="986"/>
      <c r="B34" s="562"/>
      <c r="C34" s="78"/>
      <c r="D34" s="78"/>
      <c r="E34" s="78"/>
      <c r="F34" s="78"/>
      <c r="G34" s="78"/>
      <c r="H34" s="78"/>
      <c r="I34" s="78"/>
      <c r="J34" s="78"/>
      <c r="K34" s="78"/>
      <c r="L34" s="78"/>
      <c r="M34" s="78"/>
      <c r="N34" s="27"/>
      <c r="O34" s="1"/>
      <c r="P34" s="308"/>
      <c r="Q34" s="1"/>
    </row>
    <row r="35" spans="1:17" ht="12.75" customHeight="1" x14ac:dyDescent="0.2">
      <c r="A35" s="986"/>
      <c r="B35" s="562"/>
      <c r="C35" s="78"/>
      <c r="D35" s="78"/>
      <c r="E35" s="78"/>
      <c r="F35" s="78"/>
      <c r="G35" s="78"/>
      <c r="H35" s="78"/>
      <c r="I35" s="78"/>
      <c r="J35" s="78"/>
      <c r="K35" s="78"/>
      <c r="L35" s="78"/>
      <c r="M35" s="78"/>
      <c r="N35" s="27"/>
      <c r="O35" s="1"/>
      <c r="P35" s="308"/>
      <c r="Q35" s="1"/>
    </row>
    <row r="36" spans="1:17" ht="12.75" customHeight="1" x14ac:dyDescent="0.2">
      <c r="A36" s="986"/>
      <c r="B36" s="562"/>
      <c r="C36" s="78"/>
      <c r="D36" s="78"/>
      <c r="E36" s="78"/>
      <c r="F36" s="78"/>
      <c r="G36" s="78"/>
      <c r="H36" s="78"/>
      <c r="I36" s="78"/>
      <c r="J36" s="78"/>
      <c r="K36" s="78"/>
      <c r="L36" s="78"/>
      <c r="M36" s="78"/>
      <c r="N36" s="27"/>
      <c r="O36" s="1"/>
      <c r="P36" s="308"/>
      <c r="Q36" s="1"/>
    </row>
    <row r="37" spans="1:17" ht="12.75" customHeight="1" x14ac:dyDescent="0.2">
      <c r="A37" s="986"/>
      <c r="B37" s="562"/>
      <c r="C37" s="78"/>
      <c r="D37" s="78"/>
      <c r="E37" s="78"/>
      <c r="F37" s="78"/>
      <c r="G37" s="78"/>
      <c r="H37" s="78"/>
      <c r="I37" s="78"/>
      <c r="J37" s="78"/>
      <c r="K37" s="78"/>
      <c r="L37" s="78"/>
      <c r="M37" s="78"/>
      <c r="N37" s="27"/>
      <c r="O37" s="1"/>
      <c r="P37" s="308"/>
      <c r="Q37" s="1"/>
    </row>
    <row r="38" spans="1:17" ht="12.75" customHeight="1" x14ac:dyDescent="0.2">
      <c r="A38" s="986"/>
      <c r="B38" s="562"/>
      <c r="C38" s="78"/>
      <c r="D38" s="78"/>
      <c r="E38" s="78"/>
      <c r="F38" s="78"/>
      <c r="G38" s="78"/>
      <c r="H38" s="78"/>
      <c r="I38" s="78"/>
      <c r="J38" s="78"/>
      <c r="K38" s="78"/>
      <c r="L38" s="78"/>
      <c r="M38" s="78"/>
      <c r="N38" s="27"/>
      <c r="O38" s="1"/>
      <c r="P38" s="308"/>
      <c r="Q38" s="1"/>
    </row>
    <row r="39" spans="1:17" ht="12.75" customHeight="1" x14ac:dyDescent="0.2">
      <c r="A39" s="986"/>
      <c r="B39" s="562"/>
      <c r="C39" s="78"/>
      <c r="D39" s="78"/>
      <c r="E39" s="78"/>
      <c r="F39" s="78"/>
      <c r="G39" s="78"/>
      <c r="H39" s="78"/>
      <c r="I39" s="78"/>
      <c r="J39" s="78"/>
      <c r="K39" s="78"/>
      <c r="L39" s="78"/>
      <c r="M39" s="78"/>
      <c r="N39" s="27"/>
      <c r="O39" s="1"/>
      <c r="P39" s="308"/>
      <c r="Q39" s="1"/>
    </row>
    <row r="40" spans="1:17" ht="12.75" customHeight="1" x14ac:dyDescent="0.2">
      <c r="A40" s="986"/>
      <c r="B40" s="562"/>
      <c r="C40" s="78"/>
      <c r="D40" s="78"/>
      <c r="E40" s="78"/>
      <c r="F40" s="78"/>
      <c r="G40" s="78"/>
      <c r="H40" s="78"/>
      <c r="I40" s="78"/>
      <c r="J40" s="78"/>
      <c r="K40" s="78"/>
      <c r="L40" s="78"/>
      <c r="M40" s="78"/>
      <c r="N40" s="27"/>
      <c r="O40" s="1"/>
      <c r="P40" s="308"/>
      <c r="Q40" s="1"/>
    </row>
    <row r="41" spans="1:17" ht="12.75" customHeight="1" x14ac:dyDescent="0.2">
      <c r="A41" s="986"/>
      <c r="B41" s="562"/>
      <c r="C41" s="78"/>
      <c r="D41" s="78"/>
      <c r="E41" s="78"/>
      <c r="F41" s="78"/>
      <c r="G41" s="78"/>
      <c r="H41" s="78"/>
      <c r="I41" s="78"/>
      <c r="J41" s="78"/>
      <c r="K41" s="78"/>
      <c r="L41" s="78"/>
      <c r="M41" s="78"/>
      <c r="N41" s="27"/>
      <c r="O41" s="1"/>
      <c r="P41" s="308"/>
      <c r="Q41" s="1"/>
    </row>
    <row r="42" spans="1:17" ht="12.75" customHeight="1" x14ac:dyDescent="0.2">
      <c r="A42" s="986"/>
      <c r="B42" s="562"/>
      <c r="C42" s="78"/>
      <c r="D42" s="78"/>
      <c r="E42" s="78"/>
      <c r="F42" s="78"/>
      <c r="G42" s="78"/>
      <c r="H42" s="78"/>
      <c r="I42" s="78"/>
      <c r="J42" s="78"/>
      <c r="K42" s="78"/>
      <c r="L42" s="78"/>
      <c r="M42" s="78"/>
      <c r="N42" s="27"/>
      <c r="O42" s="1"/>
      <c r="P42" s="308"/>
      <c r="Q42" s="1"/>
    </row>
    <row r="43" spans="1:17" ht="12.75" customHeight="1" x14ac:dyDescent="0.2">
      <c r="A43" s="986"/>
      <c r="B43" s="562"/>
      <c r="C43" s="78"/>
      <c r="D43" s="78"/>
      <c r="E43" s="78"/>
      <c r="F43" s="78"/>
      <c r="G43" s="78"/>
      <c r="H43" s="78"/>
      <c r="I43" s="78"/>
      <c r="J43" s="78"/>
      <c r="K43" s="78"/>
      <c r="L43" s="78"/>
      <c r="M43" s="78"/>
      <c r="N43" s="27"/>
      <c r="O43" s="1"/>
      <c r="P43" s="308"/>
      <c r="Q43" s="1"/>
    </row>
    <row r="44" spans="1:17" ht="12.75" customHeight="1" x14ac:dyDescent="0.2">
      <c r="A44" s="986"/>
      <c r="B44" s="562"/>
      <c r="C44" s="78"/>
      <c r="D44" s="78"/>
      <c r="E44" s="78"/>
      <c r="F44" s="78"/>
      <c r="G44" s="78"/>
      <c r="H44" s="78"/>
      <c r="I44" s="78"/>
      <c r="J44" s="78"/>
      <c r="K44" s="78"/>
      <c r="L44" s="78"/>
      <c r="M44" s="78"/>
      <c r="N44" s="27"/>
      <c r="O44" s="1"/>
      <c r="P44" s="308"/>
      <c r="Q44" s="1"/>
    </row>
    <row r="45" spans="1:17" ht="30.6" customHeight="1" x14ac:dyDescent="0.2">
      <c r="A45" s="986"/>
      <c r="B45" s="563"/>
      <c r="C45" s="32"/>
      <c r="D45" s="32"/>
      <c r="E45" s="32"/>
      <c r="F45" s="32"/>
      <c r="G45" s="32"/>
      <c r="H45" s="32"/>
      <c r="I45" s="116"/>
      <c r="J45" s="117"/>
      <c r="K45" s="117"/>
      <c r="L45" s="117"/>
      <c r="M45" s="117"/>
      <c r="N45" s="33"/>
      <c r="O45" s="545"/>
      <c r="P45" s="575"/>
      <c r="Q45" s="1"/>
    </row>
    <row r="46" spans="1:17" ht="14.1" hidden="1" customHeight="1" x14ac:dyDescent="0.25">
      <c r="A46" s="604"/>
      <c r="B46" s="1"/>
      <c r="C46" s="3"/>
      <c r="D46" s="3"/>
      <c r="E46" s="3"/>
      <c r="F46" s="4"/>
      <c r="G46" s="4"/>
      <c r="H46" s="1"/>
      <c r="I46" s="1"/>
      <c r="J46" s="1"/>
      <c r="K46" s="1"/>
      <c r="L46" s="1"/>
      <c r="M46" s="1"/>
      <c r="N46" s="1"/>
      <c r="O46" s="1"/>
      <c r="P46" s="1"/>
      <c r="Q46" s="1"/>
    </row>
  </sheetData>
  <mergeCells count="1">
    <mergeCell ref="P15:P16"/>
  </mergeCells>
  <phoneticPr fontId="0" type="noConversion"/>
  <conditionalFormatting sqref="J45">
    <cfRule type="expression" dxfId="52" priority="32" stopIfTrue="1">
      <formula>ISERROR(E$25)</formula>
    </cfRule>
  </conditionalFormatting>
  <conditionalFormatting sqref="K45">
    <cfRule type="expression" dxfId="51" priority="6" stopIfTrue="1">
      <formula>ISERROR(F$25)</formula>
    </cfRule>
  </conditionalFormatting>
  <conditionalFormatting sqref="L45">
    <cfRule type="expression" dxfId="50" priority="5" stopIfTrue="1">
      <formula>ISERROR(G$25)</formula>
    </cfRule>
  </conditionalFormatting>
  <conditionalFormatting sqref="M45">
    <cfRule type="expression" dxfId="49" priority="4" stopIfTrue="1">
      <formula>ISERROR(H$25)</formula>
    </cfRule>
  </conditionalFormatting>
  <conditionalFormatting sqref="D8:D23">
    <cfRule type="expression" dxfId="48" priority="2">
      <formula>D8&lt;&gt;0</formula>
    </cfRule>
  </conditionalFormatting>
  <dataValidations xWindow="504" yWindow="480" count="6">
    <dataValidation allowBlank="1" showInputMessage="1" showErrorMessage="1" sqref="K7:M7" xr:uid="{00000000-0002-0000-0900-000000000000}"/>
    <dataValidation type="whole" allowBlank="1" showInputMessage="1" showErrorMessage="1" error="Please enter a value" prompt="Excluding VAT" sqref="K8:M19" xr:uid="{00000000-0002-0000-0900-000001000000}">
      <formula1>0</formula1>
      <formula2>500000</formula2>
    </dataValidation>
    <dataValidation allowBlank="1" showInputMessage="1" showErrorMessage="1" errorTitle="Turnover" error="Must be between 0% to 100%" promptTitle="Other Income" prompt="Balancing item" sqref="E23:G23" xr:uid="{00000000-0002-0000-0900-000002000000}"/>
    <dataValidation type="decimal" allowBlank="1" showInputMessage="1" showErrorMessage="1" errorTitle="Turnover" error="Please enter a percentage" prompt="The % of turnover represented by this product group" sqref="E8:G22" xr:uid="{00000000-0002-0000-0900-000003000000}">
      <formula1>0</formula1>
      <formula2>1</formula2>
    </dataValidation>
    <dataValidation type="decimal" allowBlank="1" showInputMessage="1" showErrorMessage="1" errorTitle="Turnover" error="Please enter a percentage" prompt="The gross margin % for this product group" sqref="D8:D23" xr:uid="{00000000-0002-0000-0900-000004000000}">
      <formula1>0</formula1>
      <formula2>1</formula2>
    </dataValidation>
    <dataValidation type="decimal" showInputMessage="1" showErrorMessage="1" error="Please enter a percentage" promptTitle="Exempt or zero rated VAT " prompt="The percentage your total sales that are estimated to be exempt or zero rated for VAT purposes" sqref="E26:G26" xr:uid="{00000000-0002-0000-0900-000005000000}">
      <formula1>0.01</formula1>
      <formula2>1</formula2>
    </dataValidation>
  </dataValidations>
  <hyperlinks>
    <hyperlink ref="I25:J25" location="LocSummary" display="(1) See summary sheet" xr:uid="{00000000-0004-0000-0900-000000000000}"/>
    <hyperlink ref="I25" location="LocSummary" tooltip="Go to Overview sheet" display="(1) See overview sheet" xr:uid="{00000000-0004-0000-0900-000001000000}"/>
  </hyperlinks>
  <pageMargins left="0.39370078740157483" right="0.39370078740157483" top="0.78740157480314965" bottom="0.39370078740157483" header="0.27559055118110237" footer="0.27559055118110237"/>
  <pageSetup paperSize="9" scale="85" orientation="landscape" blackAndWhite="1" r:id="rId1"/>
  <headerFooter alignWithMargins="0">
    <oddHeader>&amp;C&amp;12&amp;U&amp;A</oddHeader>
    <oddFooter>&amp;L&amp;8&amp;D &amp;T&amp;C&amp;8Financial Projections&amp;R&amp;8&amp;A</oddFooter>
  </headerFooter>
  <rowBreaks count="1" manualBreakCount="1">
    <brk id="45" max="14" man="1"/>
  </rowBreaks>
  <ignoredErrors>
    <ignoredError sqref="K20:M2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45874" r:id="rId4" name="Check Box 2866">
              <controlPr defaultSize="0" print="0" autoFill="0" autoLine="0" autoPict="0">
                <anchor moveWithCells="1">
                  <from>
                    <xdr:col>10</xdr:col>
                    <xdr:colOff>533400</xdr:colOff>
                    <xdr:row>1</xdr:row>
                    <xdr:rowOff>114300</xdr:rowOff>
                  </from>
                  <to>
                    <xdr:col>14</xdr:col>
                    <xdr:colOff>0</xdr:colOff>
                    <xdr:row>2</xdr:row>
                    <xdr:rowOff>142875</xdr:rowOff>
                  </to>
                </anchor>
              </controlPr>
            </control>
          </mc:Choice>
        </mc:AlternateContent>
        <mc:AlternateContent xmlns:mc="http://schemas.openxmlformats.org/markup-compatibility/2006">
          <mc:Choice Requires="x14">
            <control shapeId="45875" r:id="rId5" name="Drop Down 2867">
              <controlPr defaultSize="0" print="0" autoLine="0" autoPict="0">
                <anchor moveWithCells="1">
                  <from>
                    <xdr:col>15</xdr:col>
                    <xdr:colOff>1247775</xdr:colOff>
                    <xdr:row>41</xdr:row>
                    <xdr:rowOff>76200</xdr:rowOff>
                  </from>
                  <to>
                    <xdr:col>15</xdr:col>
                    <xdr:colOff>1562100</xdr:colOff>
                    <xdr:row>42</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indexed="60"/>
    <pageSetUpPr autoPageBreaks="0" fitToPage="1"/>
  </sheetPr>
  <dimension ref="A1:Z49"/>
  <sheetViews>
    <sheetView zoomScale="120" zoomScaleNormal="120" zoomScaleSheetLayoutView="75" workbookViewId="0">
      <selection activeCell="B1" sqref="B1"/>
    </sheetView>
  </sheetViews>
  <sheetFormatPr defaultColWidth="0" defaultRowHeight="12.75" zeroHeight="1" x14ac:dyDescent="0.2"/>
  <cols>
    <col min="1" max="1" width="15.5703125" customWidth="1"/>
    <col min="2" max="2" width="1.5703125" customWidth="1"/>
    <col min="3" max="3" width="30.5703125" customWidth="1"/>
    <col min="4" max="5" width="6.5703125" customWidth="1"/>
    <col min="6" max="6" width="4.5703125" customWidth="1"/>
    <col min="7" max="9" width="8.5703125" customWidth="1"/>
    <col min="10" max="10" width="2.5703125" customWidth="1"/>
    <col min="11" max="11" width="30.5703125" customWidth="1"/>
    <col min="12" max="12" width="8.5703125" customWidth="1"/>
    <col min="13" max="13" width="7" customWidth="1"/>
    <col min="14" max="14" width="5.5703125" customWidth="1"/>
    <col min="15" max="15" width="1.5703125" customWidth="1"/>
    <col min="16" max="16" width="31.5703125" customWidth="1"/>
    <col min="17" max="17" width="1.5703125" customWidth="1"/>
    <col min="18" max="19" width="9" hidden="1" customWidth="1"/>
    <col min="20" max="20" width="20.85546875" hidden="1" customWidth="1"/>
    <col min="21" max="24" width="9" hidden="1" customWidth="1"/>
    <col min="25" max="25" width="22.5703125" hidden="1" customWidth="1"/>
    <col min="26" max="26" width="10.5703125" hidden="1" customWidth="1"/>
    <col min="27" max="16384" width="8.85546875" hidden="1"/>
  </cols>
  <sheetData>
    <row r="1" spans="1:26" ht="15" customHeight="1" thickBot="1" x14ac:dyDescent="0.25">
      <c r="A1" s="1012" t="s">
        <v>283</v>
      </c>
      <c r="B1" s="554" t="str">
        <f>"Financial Forecasts for "&amp;mtype&amp;" P&amp;S Store"</f>
        <v>Financial Forecasts for Metro P&amp;S Store</v>
      </c>
      <c r="C1" s="576"/>
      <c r="D1" s="576"/>
      <c r="E1" s="576"/>
      <c r="F1" s="576"/>
      <c r="G1" s="576"/>
      <c r="H1" s="576"/>
      <c r="I1" s="576"/>
      <c r="J1" s="576"/>
      <c r="K1" s="576"/>
      <c r="L1" s="576"/>
      <c r="M1" s="576"/>
      <c r="N1" s="1"/>
      <c r="O1" s="1"/>
      <c r="P1" s="1"/>
      <c r="Q1" s="1"/>
      <c r="T1" s="300" t="b">
        <v>0</v>
      </c>
      <c r="X1" s="300" t="b">
        <v>0</v>
      </c>
    </row>
    <row r="2" spans="1:26" ht="15" customHeight="1" thickBot="1" x14ac:dyDescent="0.25">
      <c r="A2" s="985"/>
      <c r="B2" s="342" t="str">
        <f>"Store: "&amp;StoreName</f>
        <v xml:space="preserve">Store: </v>
      </c>
      <c r="C2" s="2"/>
      <c r="D2" s="2"/>
      <c r="E2" s="2"/>
      <c r="F2" s="2"/>
      <c r="G2" s="2"/>
      <c r="H2" s="2"/>
      <c r="I2" s="2"/>
      <c r="J2" s="2"/>
      <c r="K2" s="2"/>
      <c r="L2" s="2"/>
      <c r="M2" s="2"/>
      <c r="N2" s="1"/>
      <c r="O2" s="1"/>
      <c r="P2" s="1"/>
      <c r="Q2" s="1"/>
      <c r="T2" s="300"/>
    </row>
    <row r="3" spans="1:26" ht="15" customHeight="1" x14ac:dyDescent="0.2">
      <c r="A3" s="1000" t="s">
        <v>350</v>
      </c>
      <c r="B3" s="555" t="s">
        <v>110</v>
      </c>
      <c r="C3" s="1"/>
      <c r="D3" s="1"/>
      <c r="E3" s="1"/>
      <c r="F3" s="1"/>
      <c r="G3" s="1"/>
      <c r="H3" s="1"/>
      <c r="I3" s="1"/>
      <c r="J3" s="1"/>
      <c r="K3" s="1"/>
      <c r="L3" s="1"/>
      <c r="M3" s="1"/>
      <c r="N3" s="144"/>
      <c r="O3" s="1"/>
      <c r="P3" s="1"/>
      <c r="Q3" s="1"/>
    </row>
    <row r="4" spans="1:26" ht="15" customHeight="1" x14ac:dyDescent="0.2">
      <c r="A4" s="1002" t="s">
        <v>351</v>
      </c>
      <c r="B4" s="998" t="s">
        <v>106</v>
      </c>
      <c r="C4" s="629"/>
      <c r="D4" s="629"/>
      <c r="E4" s="629"/>
      <c r="F4" s="629"/>
      <c r="G4" s="629"/>
      <c r="H4" s="629"/>
      <c r="I4" s="629"/>
      <c r="J4" s="629"/>
      <c r="K4" s="630"/>
      <c r="L4" s="631"/>
      <c r="M4" s="632"/>
      <c r="N4" s="633"/>
      <c r="O4" s="644" t="s">
        <v>116</v>
      </c>
      <c r="P4" s="645"/>
      <c r="Q4" s="1"/>
    </row>
    <row r="5" spans="1:26" ht="15" customHeight="1" x14ac:dyDescent="0.2">
      <c r="A5" s="1002" t="s">
        <v>255</v>
      </c>
      <c r="B5" s="26"/>
      <c r="C5" s="572" t="s">
        <v>93</v>
      </c>
      <c r="D5" s="572"/>
      <c r="E5" s="572"/>
      <c r="F5" s="572"/>
      <c r="G5" s="77"/>
      <c r="H5" s="77"/>
      <c r="I5" s="77"/>
      <c r="J5" s="29"/>
      <c r="K5" s="572" t="s">
        <v>107</v>
      </c>
      <c r="L5" s="26"/>
      <c r="M5" s="26"/>
      <c r="N5" s="564"/>
      <c r="O5" s="546"/>
      <c r="P5" s="308"/>
      <c r="Q5" s="1"/>
    </row>
    <row r="6" spans="1:26" ht="15" customHeight="1" x14ac:dyDescent="0.2">
      <c r="A6" s="1002" t="s">
        <v>352</v>
      </c>
      <c r="B6" s="26"/>
      <c r="C6" s="686"/>
      <c r="D6" s="1042" t="s">
        <v>42</v>
      </c>
      <c r="E6" s="1043"/>
      <c r="F6" s="691"/>
      <c r="G6" s="141"/>
      <c r="H6" s="141"/>
      <c r="I6" s="262"/>
      <c r="J6" s="29"/>
      <c r="K6" s="87"/>
      <c r="L6" s="703" t="s">
        <v>276</v>
      </c>
      <c r="M6" s="26"/>
      <c r="N6" s="564"/>
      <c r="O6" s="546"/>
      <c r="P6" s="308"/>
      <c r="Q6" s="1"/>
    </row>
    <row r="7" spans="1:26" ht="15" customHeight="1" x14ac:dyDescent="0.2">
      <c r="A7" s="1001" t="s">
        <v>58</v>
      </c>
      <c r="B7" s="26"/>
      <c r="C7" s="687"/>
      <c r="D7" s="692" t="s">
        <v>281</v>
      </c>
      <c r="E7" s="692" t="s">
        <v>282</v>
      </c>
      <c r="F7" s="693" t="s">
        <v>141</v>
      </c>
      <c r="G7" s="694">
        <v>1</v>
      </c>
      <c r="H7" s="694">
        <v>2</v>
      </c>
      <c r="I7" s="695">
        <v>3</v>
      </c>
      <c r="J7" s="29"/>
      <c r="K7" s="114" t="s">
        <v>73</v>
      </c>
      <c r="L7" s="246"/>
      <c r="M7" s="26"/>
      <c r="N7" s="565"/>
      <c r="O7" s="546"/>
      <c r="P7" s="308"/>
      <c r="Q7" s="1"/>
      <c r="T7" s="89"/>
      <c r="U7" s="122">
        <v>1</v>
      </c>
      <c r="V7" s="122">
        <v>2</v>
      </c>
      <c r="W7" s="123">
        <v>3</v>
      </c>
      <c r="X7" s="29"/>
      <c r="Y7" s="87"/>
      <c r="Z7" s="88" t="s">
        <v>114</v>
      </c>
    </row>
    <row r="8" spans="1:26" ht="15" customHeight="1" thickBot="1" x14ac:dyDescent="0.25">
      <c r="A8" s="1003" t="s">
        <v>353</v>
      </c>
      <c r="B8" s="26"/>
      <c r="C8" s="111" t="s">
        <v>8</v>
      </c>
      <c r="D8" s="788"/>
      <c r="E8" s="790"/>
      <c r="F8" s="317"/>
      <c r="G8" s="248"/>
      <c r="H8" s="248"/>
      <c r="I8" s="248"/>
      <c r="J8" s="29"/>
      <c r="K8" s="90" t="s">
        <v>108</v>
      </c>
      <c r="L8" s="247"/>
      <c r="M8" s="26"/>
      <c r="N8" s="566"/>
      <c r="O8" s="546"/>
      <c r="P8" s="308"/>
      <c r="Q8" s="1"/>
      <c r="T8" s="111">
        <f t="shared" ref="T8:T25" si="0">IF(TermsAgreed=TRUE,C8,0)</f>
        <v>0</v>
      </c>
      <c r="U8" s="293">
        <f t="shared" ref="U8:U25" si="1">IF(TermsAgreed=TRUE,G8,0)</f>
        <v>0</v>
      </c>
      <c r="V8" s="293">
        <f t="shared" ref="V8:V25" si="2">IF(TermsAgreed=TRUE,H8,0)</f>
        <v>0</v>
      </c>
      <c r="W8" s="293">
        <f t="shared" ref="W8:W25" si="3">IF(TermsAgreed=TRUE,I8,0)</f>
        <v>0</v>
      </c>
      <c r="X8" s="29"/>
      <c r="Y8" s="114">
        <f t="shared" ref="Y8:Z13" si="4">IF(TermsAgreed=TRUE,K7,0)</f>
        <v>0</v>
      </c>
      <c r="Z8" s="294">
        <f t="shared" si="4"/>
        <v>0</v>
      </c>
    </row>
    <row r="9" spans="1:26" ht="15" customHeight="1" x14ac:dyDescent="0.2">
      <c r="A9" s="986"/>
      <c r="B9" s="562"/>
      <c r="C9" s="112" t="s">
        <v>40</v>
      </c>
      <c r="D9" s="787"/>
      <c r="E9" s="791"/>
      <c r="F9" s="318"/>
      <c r="G9" s="249"/>
      <c r="H9" s="249"/>
      <c r="I9" s="249"/>
      <c r="J9" s="29"/>
      <c r="K9" s="90"/>
      <c r="L9" s="247"/>
      <c r="M9" s="26"/>
      <c r="N9" s="565"/>
      <c r="O9" s="546"/>
      <c r="P9" s="308"/>
      <c r="Q9" s="1"/>
      <c r="T9" s="112">
        <f t="shared" si="0"/>
        <v>0</v>
      </c>
      <c r="U9" s="295">
        <f t="shared" si="1"/>
        <v>0</v>
      </c>
      <c r="V9" s="295">
        <f t="shared" si="2"/>
        <v>0</v>
      </c>
      <c r="W9" s="295">
        <f t="shared" si="3"/>
        <v>0</v>
      </c>
      <c r="X9" s="29"/>
      <c r="Y9" s="90">
        <f t="shared" si="4"/>
        <v>0</v>
      </c>
      <c r="Z9" s="296">
        <f t="shared" si="4"/>
        <v>0</v>
      </c>
    </row>
    <row r="10" spans="1:26" ht="15" customHeight="1" x14ac:dyDescent="0.2">
      <c r="A10" s="988" t="s">
        <v>354</v>
      </c>
      <c r="B10" s="562"/>
      <c r="C10" s="112" t="s">
        <v>9</v>
      </c>
      <c r="D10" s="770"/>
      <c r="E10" s="771">
        <v>0</v>
      </c>
      <c r="F10" s="319"/>
      <c r="G10" s="250"/>
      <c r="H10" s="250"/>
      <c r="I10" s="250"/>
      <c r="J10" s="80"/>
      <c r="K10" s="245"/>
      <c r="L10" s="247"/>
      <c r="M10" s="26"/>
      <c r="N10" s="565"/>
      <c r="O10" s="546"/>
      <c r="P10" s="308"/>
      <c r="Q10" s="1"/>
      <c r="T10" s="112">
        <f t="shared" si="0"/>
        <v>0</v>
      </c>
      <c r="U10" s="297">
        <f t="shared" si="1"/>
        <v>0</v>
      </c>
      <c r="V10" s="297">
        <f t="shared" si="2"/>
        <v>0</v>
      </c>
      <c r="W10" s="297">
        <f t="shared" si="3"/>
        <v>0</v>
      </c>
      <c r="X10" s="29"/>
      <c r="Y10" s="90">
        <f t="shared" si="4"/>
        <v>0</v>
      </c>
      <c r="Z10" s="296">
        <f t="shared" si="4"/>
        <v>0</v>
      </c>
    </row>
    <row r="11" spans="1:26" ht="15" customHeight="1" x14ac:dyDescent="0.2">
      <c r="A11" s="989" t="s">
        <v>255</v>
      </c>
      <c r="B11" s="562"/>
      <c r="C11" s="139" t="s">
        <v>378</v>
      </c>
      <c r="D11" s="787"/>
      <c r="E11" s="791"/>
      <c r="F11" s="319"/>
      <c r="G11" s="250"/>
      <c r="H11" s="250"/>
      <c r="I11" s="250"/>
      <c r="J11" s="80"/>
      <c r="K11" s="252"/>
      <c r="L11" s="981"/>
      <c r="M11" s="26"/>
      <c r="N11" s="565"/>
      <c r="O11" s="546"/>
      <c r="P11" s="308"/>
      <c r="Q11" s="1"/>
      <c r="T11" s="139">
        <f t="shared" si="0"/>
        <v>0</v>
      </c>
      <c r="U11" s="297">
        <f t="shared" si="1"/>
        <v>0</v>
      </c>
      <c r="V11" s="297">
        <f t="shared" si="2"/>
        <v>0</v>
      </c>
      <c r="W11" s="297">
        <f t="shared" si="3"/>
        <v>0</v>
      </c>
      <c r="X11" s="80"/>
      <c r="Y11" s="90">
        <f t="shared" si="4"/>
        <v>0</v>
      </c>
      <c r="Z11" s="296">
        <f t="shared" si="4"/>
        <v>0</v>
      </c>
    </row>
    <row r="12" spans="1:26" ht="15" customHeight="1" x14ac:dyDescent="0.2">
      <c r="A12" s="989" t="s">
        <v>216</v>
      </c>
      <c r="B12" s="562"/>
      <c r="C12" s="786" t="s">
        <v>285</v>
      </c>
      <c r="D12" s="770">
        <v>3</v>
      </c>
      <c r="E12" s="772">
        <v>1</v>
      </c>
      <c r="F12" s="319"/>
      <c r="G12" s="250"/>
      <c r="H12" s="250"/>
      <c r="I12" s="250"/>
      <c r="J12" s="80"/>
      <c r="K12" s="252"/>
      <c r="L12" s="253"/>
      <c r="M12" s="26"/>
      <c r="N12" s="565"/>
      <c r="O12" s="546"/>
      <c r="P12" s="308"/>
      <c r="Q12" s="1"/>
      <c r="T12" s="112">
        <f t="shared" si="0"/>
        <v>0</v>
      </c>
      <c r="U12" s="297">
        <f t="shared" si="1"/>
        <v>0</v>
      </c>
      <c r="V12" s="297">
        <f t="shared" si="2"/>
        <v>0</v>
      </c>
      <c r="W12" s="297">
        <f t="shared" si="3"/>
        <v>0</v>
      </c>
      <c r="X12" s="80"/>
      <c r="Y12" s="245">
        <f t="shared" si="4"/>
        <v>0</v>
      </c>
      <c r="Z12" s="296">
        <f t="shared" si="4"/>
        <v>0</v>
      </c>
    </row>
    <row r="13" spans="1:26" ht="15" customHeight="1" x14ac:dyDescent="0.2">
      <c r="A13" s="989" t="s">
        <v>355</v>
      </c>
      <c r="B13" s="562"/>
      <c r="C13" s="112" t="s">
        <v>31</v>
      </c>
      <c r="D13" s="770"/>
      <c r="E13" s="771">
        <v>1</v>
      </c>
      <c r="F13" s="319"/>
      <c r="G13" s="250"/>
      <c r="H13" s="250"/>
      <c r="I13" s="250"/>
      <c r="J13" s="80"/>
      <c r="K13" s="1"/>
      <c r="L13" s="1"/>
      <c r="M13" s="26"/>
      <c r="N13" s="565"/>
      <c r="O13" s="546"/>
      <c r="P13" s="583" t="s">
        <v>116</v>
      </c>
      <c r="Q13" s="1"/>
      <c r="T13" s="112">
        <f t="shared" si="0"/>
        <v>0</v>
      </c>
      <c r="U13" s="297">
        <f t="shared" si="1"/>
        <v>0</v>
      </c>
      <c r="V13" s="297">
        <f t="shared" si="2"/>
        <v>0</v>
      </c>
      <c r="W13" s="297">
        <f t="shared" si="3"/>
        <v>0</v>
      </c>
      <c r="X13" s="80"/>
      <c r="Y13" s="252">
        <f t="shared" si="4"/>
        <v>0</v>
      </c>
      <c r="Z13" s="298">
        <f t="shared" si="4"/>
        <v>0</v>
      </c>
    </row>
    <row r="14" spans="1:26" ht="15" customHeight="1" x14ac:dyDescent="0.2">
      <c r="A14" s="989" t="s">
        <v>356</v>
      </c>
      <c r="B14" s="562"/>
      <c r="C14" s="139" t="s">
        <v>132</v>
      </c>
      <c r="D14" s="787"/>
      <c r="E14" s="791"/>
      <c r="F14" s="319"/>
      <c r="G14" s="250"/>
      <c r="H14" s="250"/>
      <c r="I14" s="250"/>
      <c r="J14" s="29"/>
      <c r="K14" s="1"/>
      <c r="L14" s="1"/>
      <c r="M14" s="26"/>
      <c r="N14" s="565"/>
      <c r="O14" s="546"/>
      <c r="P14" s="584" t="s">
        <v>326</v>
      </c>
      <c r="Q14" s="1"/>
      <c r="T14" s="139">
        <f t="shared" si="0"/>
        <v>0</v>
      </c>
      <c r="U14" s="297">
        <f t="shared" si="1"/>
        <v>0</v>
      </c>
      <c r="V14" s="297">
        <f t="shared" si="2"/>
        <v>0</v>
      </c>
      <c r="W14" s="297">
        <f t="shared" si="3"/>
        <v>0</v>
      </c>
      <c r="X14" s="80"/>
      <c r="Y14" s="1"/>
      <c r="Z14" s="1"/>
    </row>
    <row r="15" spans="1:26" ht="15" customHeight="1" x14ac:dyDescent="0.2">
      <c r="A15" s="989" t="s">
        <v>357</v>
      </c>
      <c r="B15" s="562"/>
      <c r="C15" s="112" t="s">
        <v>43</v>
      </c>
      <c r="D15" s="787"/>
      <c r="E15" s="791"/>
      <c r="F15" s="319"/>
      <c r="G15" s="250"/>
      <c r="H15" s="250"/>
      <c r="I15" s="250"/>
      <c r="J15" s="29"/>
      <c r="K15" s="1"/>
      <c r="L15" s="1"/>
      <c r="M15" s="26"/>
      <c r="N15" s="565"/>
      <c r="O15" s="546"/>
      <c r="P15" s="308"/>
      <c r="Q15" s="1"/>
      <c r="T15" s="112">
        <f t="shared" si="0"/>
        <v>0</v>
      </c>
      <c r="U15" s="297">
        <f t="shared" si="1"/>
        <v>0</v>
      </c>
      <c r="V15" s="297">
        <f t="shared" si="2"/>
        <v>0</v>
      </c>
      <c r="W15" s="297">
        <f t="shared" si="3"/>
        <v>0</v>
      </c>
      <c r="X15" s="29"/>
      <c r="Y15" s="1"/>
      <c r="Z15" s="1"/>
    </row>
    <row r="16" spans="1:26" ht="15" customHeight="1" x14ac:dyDescent="0.2">
      <c r="A16" s="989" t="s">
        <v>358</v>
      </c>
      <c r="B16" s="562"/>
      <c r="C16" s="112" t="s">
        <v>11</v>
      </c>
      <c r="D16" s="787"/>
      <c r="E16" s="791"/>
      <c r="F16" s="319"/>
      <c r="G16" s="250"/>
      <c r="H16" s="250"/>
      <c r="I16" s="250"/>
      <c r="J16" s="29"/>
      <c r="K16" s="1"/>
      <c r="L16" s="1"/>
      <c r="M16" s="26"/>
      <c r="N16" s="565"/>
      <c r="O16" s="546"/>
      <c r="P16" s="308"/>
      <c r="Q16" s="1"/>
      <c r="T16" s="112">
        <f t="shared" si="0"/>
        <v>0</v>
      </c>
      <c r="U16" s="297">
        <f t="shared" si="1"/>
        <v>0</v>
      </c>
      <c r="V16" s="297">
        <f t="shared" si="2"/>
        <v>0</v>
      </c>
      <c r="W16" s="297">
        <f t="shared" si="3"/>
        <v>0</v>
      </c>
      <c r="X16" s="29"/>
      <c r="Y16" s="1"/>
      <c r="Z16" s="1"/>
    </row>
    <row r="17" spans="1:26" ht="15" customHeight="1" x14ac:dyDescent="0.2">
      <c r="A17" s="989" t="s">
        <v>5</v>
      </c>
      <c r="B17" s="562"/>
      <c r="C17" s="112" t="s">
        <v>12</v>
      </c>
      <c r="D17" s="787"/>
      <c r="E17" s="791"/>
      <c r="F17" s="319"/>
      <c r="G17" s="250"/>
      <c r="H17" s="250"/>
      <c r="I17" s="250"/>
      <c r="J17" s="29"/>
      <c r="K17" s="1"/>
      <c r="L17" s="1"/>
      <c r="M17" s="26"/>
      <c r="N17" s="27"/>
      <c r="O17" s="546"/>
      <c r="P17" s="308"/>
      <c r="Q17" s="1"/>
      <c r="T17" s="112">
        <f t="shared" si="0"/>
        <v>0</v>
      </c>
      <c r="U17" s="297">
        <f t="shared" si="1"/>
        <v>0</v>
      </c>
      <c r="V17" s="297">
        <f t="shared" si="2"/>
        <v>0</v>
      </c>
      <c r="W17" s="297">
        <f t="shared" si="3"/>
        <v>0</v>
      </c>
      <c r="X17" s="29"/>
      <c r="Y17" s="1"/>
      <c r="Z17" s="1"/>
    </row>
    <row r="18" spans="1:26" ht="15" customHeight="1" x14ac:dyDescent="0.2">
      <c r="A18" s="1020"/>
      <c r="B18" s="562"/>
      <c r="C18" s="112" t="s">
        <v>377</v>
      </c>
      <c r="D18" s="787"/>
      <c r="E18" s="791"/>
      <c r="F18" s="319"/>
      <c r="G18" s="250"/>
      <c r="H18" s="250"/>
      <c r="I18" s="250"/>
      <c r="J18" s="29"/>
      <c r="K18" s="1"/>
      <c r="L18" s="1"/>
      <c r="M18" s="26"/>
      <c r="N18" s="27"/>
      <c r="O18" s="546"/>
      <c r="P18" s="308"/>
      <c r="Q18" s="1"/>
      <c r="T18" s="112"/>
      <c r="U18" s="297"/>
      <c r="V18" s="297"/>
      <c r="W18" s="297"/>
      <c r="X18" s="29"/>
      <c r="Y18" s="1"/>
      <c r="Z18" s="1"/>
    </row>
    <row r="19" spans="1:26" ht="15" customHeight="1" x14ac:dyDescent="0.2">
      <c r="A19" s="1020"/>
      <c r="B19" s="562"/>
      <c r="C19" s="112" t="s">
        <v>384</v>
      </c>
      <c r="D19" s="787"/>
      <c r="E19" s="791"/>
      <c r="F19" s="319"/>
      <c r="G19" s="250"/>
      <c r="H19" s="250"/>
      <c r="I19" s="250"/>
      <c r="J19" s="29"/>
      <c r="K19" s="1"/>
      <c r="L19" s="1"/>
      <c r="M19" s="26"/>
      <c r="N19" s="27"/>
      <c r="O19" s="546"/>
      <c r="P19" s="308"/>
      <c r="Q19" s="1"/>
      <c r="T19" s="112"/>
      <c r="U19" s="297"/>
      <c r="V19" s="297"/>
      <c r="W19" s="297"/>
      <c r="X19" s="29"/>
      <c r="Y19" s="1"/>
      <c r="Z19" s="1"/>
    </row>
    <row r="20" spans="1:26" ht="15" customHeight="1" x14ac:dyDescent="0.2">
      <c r="A20" s="1020"/>
      <c r="B20" s="562"/>
      <c r="C20" s="112" t="s">
        <v>379</v>
      </c>
      <c r="D20" s="787"/>
      <c r="E20" s="791"/>
      <c r="F20" s="319"/>
      <c r="G20" s="250"/>
      <c r="H20" s="250"/>
      <c r="I20" s="250"/>
      <c r="J20" s="29"/>
      <c r="K20" s="1"/>
      <c r="L20" s="1"/>
      <c r="M20" s="26"/>
      <c r="N20" s="27"/>
      <c r="O20" s="546"/>
      <c r="P20" s="308"/>
      <c r="Q20" s="1"/>
      <c r="T20" s="112"/>
      <c r="U20" s="297"/>
      <c r="V20" s="297"/>
      <c r="W20" s="297"/>
      <c r="X20" s="29"/>
      <c r="Y20" s="1"/>
      <c r="Z20" s="1"/>
    </row>
    <row r="21" spans="1:26" ht="15" customHeight="1" x14ac:dyDescent="0.2">
      <c r="A21" s="987"/>
      <c r="B21" s="562"/>
      <c r="C21" s="112" t="s">
        <v>387</v>
      </c>
      <c r="D21" s="787"/>
      <c r="E21" s="791"/>
      <c r="F21" s="319"/>
      <c r="G21" s="250"/>
      <c r="H21" s="250"/>
      <c r="I21" s="250"/>
      <c r="J21" s="29"/>
      <c r="K21" s="1"/>
      <c r="L21" s="1"/>
      <c r="M21" s="26"/>
      <c r="N21" s="27"/>
      <c r="O21" s="546"/>
      <c r="P21" s="308"/>
      <c r="Q21" s="1"/>
      <c r="T21" s="112">
        <f t="shared" si="0"/>
        <v>0</v>
      </c>
      <c r="U21" s="297">
        <f t="shared" si="1"/>
        <v>0</v>
      </c>
      <c r="V21" s="297">
        <f t="shared" si="2"/>
        <v>0</v>
      </c>
      <c r="W21" s="297">
        <f t="shared" si="3"/>
        <v>0</v>
      </c>
      <c r="X21" s="29"/>
      <c r="Y21" s="1"/>
      <c r="Z21" s="1"/>
    </row>
    <row r="22" spans="1:26" ht="15" customHeight="1" x14ac:dyDescent="0.2">
      <c r="A22" s="987"/>
      <c r="B22" s="562"/>
      <c r="C22" s="112" t="s">
        <v>380</v>
      </c>
      <c r="D22" s="787"/>
      <c r="E22" s="791"/>
      <c r="F22" s="319"/>
      <c r="G22" s="250"/>
      <c r="H22" s="250"/>
      <c r="I22" s="250"/>
      <c r="J22" s="29"/>
      <c r="K22" s="1"/>
      <c r="L22" s="1"/>
      <c r="M22" s="26"/>
      <c r="N22" s="27"/>
      <c r="O22" s="546"/>
      <c r="P22" s="308"/>
      <c r="Q22" s="1"/>
      <c r="T22" s="112">
        <f t="shared" si="0"/>
        <v>0</v>
      </c>
      <c r="U22" s="297">
        <f t="shared" si="1"/>
        <v>0</v>
      </c>
      <c r="V22" s="297">
        <f t="shared" si="2"/>
        <v>0</v>
      </c>
      <c r="W22" s="297">
        <f t="shared" si="3"/>
        <v>0</v>
      </c>
      <c r="X22" s="29"/>
      <c r="Y22" s="1"/>
      <c r="Z22" s="1"/>
    </row>
    <row r="23" spans="1:26" ht="15" customHeight="1" x14ac:dyDescent="0.2">
      <c r="A23" s="987"/>
      <c r="B23" s="562"/>
      <c r="C23" s="112" t="s">
        <v>15</v>
      </c>
      <c r="D23" s="787"/>
      <c r="E23" s="791"/>
      <c r="F23" s="319"/>
      <c r="G23" s="250"/>
      <c r="H23" s="250"/>
      <c r="I23" s="250"/>
      <c r="J23" s="29"/>
      <c r="K23" s="1"/>
      <c r="L23" s="1"/>
      <c r="M23" s="26"/>
      <c r="N23" s="27"/>
      <c r="O23" s="546"/>
      <c r="P23" s="308"/>
      <c r="Q23" s="1"/>
      <c r="T23" s="112">
        <f t="shared" si="0"/>
        <v>0</v>
      </c>
      <c r="U23" s="297">
        <f t="shared" si="1"/>
        <v>0</v>
      </c>
      <c r="V23" s="297">
        <f t="shared" si="2"/>
        <v>0</v>
      </c>
      <c r="W23" s="297">
        <f t="shared" si="3"/>
        <v>0</v>
      </c>
      <c r="X23" s="29"/>
      <c r="Y23" s="1"/>
      <c r="Z23" s="1"/>
    </row>
    <row r="24" spans="1:26" ht="15" customHeight="1" x14ac:dyDescent="0.2">
      <c r="A24" s="986"/>
      <c r="B24" s="562"/>
      <c r="C24" s="112" t="s">
        <v>33</v>
      </c>
      <c r="D24" s="787"/>
      <c r="E24" s="791"/>
      <c r="F24" s="319"/>
      <c r="G24" s="250"/>
      <c r="H24" s="250"/>
      <c r="I24" s="250"/>
      <c r="J24" s="26"/>
      <c r="K24" s="26"/>
      <c r="L24" s="26"/>
      <c r="M24" s="26"/>
      <c r="N24" s="27"/>
      <c r="O24" s="546"/>
      <c r="P24" s="308"/>
      <c r="Q24" s="1"/>
      <c r="T24" s="112">
        <f t="shared" si="0"/>
        <v>0</v>
      </c>
      <c r="U24" s="297">
        <f t="shared" si="1"/>
        <v>0</v>
      </c>
      <c r="V24" s="297">
        <f t="shared" si="2"/>
        <v>0</v>
      </c>
      <c r="W24" s="297">
        <f t="shared" si="3"/>
        <v>0</v>
      </c>
      <c r="X24" s="29"/>
      <c r="Y24" s="1"/>
      <c r="Z24" s="1"/>
    </row>
    <row r="25" spans="1:26" ht="15" customHeight="1" x14ac:dyDescent="0.2">
      <c r="A25" s="986"/>
      <c r="B25" s="562"/>
      <c r="C25" s="113" t="s">
        <v>33</v>
      </c>
      <c r="D25" s="789"/>
      <c r="E25" s="792"/>
      <c r="F25" s="321"/>
      <c r="G25" s="251"/>
      <c r="H25" s="251"/>
      <c r="I25" s="251"/>
      <c r="J25" s="26"/>
      <c r="K25" s="26"/>
      <c r="L25" s="26"/>
      <c r="M25" s="26"/>
      <c r="N25" s="27"/>
      <c r="O25" s="546"/>
      <c r="P25" s="308"/>
      <c r="Q25" s="1"/>
      <c r="T25" s="113">
        <f t="shared" si="0"/>
        <v>0</v>
      </c>
      <c r="U25" s="299">
        <f t="shared" si="1"/>
        <v>0</v>
      </c>
      <c r="V25" s="299">
        <f t="shared" si="2"/>
        <v>0</v>
      </c>
      <c r="W25" s="299">
        <f t="shared" si="3"/>
        <v>0</v>
      </c>
      <c r="X25" s="26"/>
      <c r="Y25" s="26"/>
      <c r="Z25" s="26"/>
    </row>
    <row r="26" spans="1:26" ht="15" customHeight="1" x14ac:dyDescent="0.2">
      <c r="A26" s="986"/>
      <c r="B26" s="546"/>
      <c r="C26" s="688" t="s">
        <v>279</v>
      </c>
      <c r="D26" s="696"/>
      <c r="E26" s="696"/>
      <c r="F26" s="696"/>
      <c r="G26" s="696"/>
      <c r="H26" s="696"/>
      <c r="I26" s="697"/>
      <c r="J26" s="1"/>
      <c r="K26" s="1"/>
      <c r="L26" s="1"/>
      <c r="M26" s="1"/>
      <c r="N26" s="308"/>
      <c r="O26" s="546"/>
      <c r="P26" s="308"/>
      <c r="Q26" s="1"/>
      <c r="T26" s="1"/>
      <c r="U26" s="1"/>
      <c r="V26" s="1"/>
      <c r="W26" s="1"/>
      <c r="X26" s="1"/>
      <c r="Y26" s="1"/>
      <c r="Z26" s="1"/>
    </row>
    <row r="27" spans="1:26" ht="15" customHeight="1" x14ac:dyDescent="0.2">
      <c r="A27" s="986"/>
      <c r="B27" s="546"/>
      <c r="C27" s="689" t="s">
        <v>288</v>
      </c>
      <c r="D27" s="698"/>
      <c r="E27" s="698"/>
      <c r="F27" s="698"/>
      <c r="G27" s="698"/>
      <c r="H27" s="698"/>
      <c r="I27" s="699"/>
      <c r="J27" s="1"/>
      <c r="K27" s="1"/>
      <c r="L27" s="1"/>
      <c r="M27" s="1"/>
      <c r="N27" s="308"/>
      <c r="O27" s="546"/>
      <c r="P27" s="308"/>
      <c r="Q27" s="1"/>
      <c r="T27" s="1"/>
      <c r="U27" s="1"/>
      <c r="V27" s="1"/>
      <c r="W27" s="1"/>
      <c r="X27" s="1"/>
      <c r="Y27" s="1"/>
      <c r="Z27" s="1"/>
    </row>
    <row r="28" spans="1:26" ht="15" customHeight="1" x14ac:dyDescent="0.2">
      <c r="A28" s="986"/>
      <c r="B28" s="546"/>
      <c r="C28" s="805" t="s">
        <v>277</v>
      </c>
      <c r="D28" s="598"/>
      <c r="E28" s="700" t="s">
        <v>42</v>
      </c>
      <c r="F28" s="698"/>
      <c r="G28" s="698"/>
      <c r="H28" s="698"/>
      <c r="I28" s="699"/>
      <c r="J28" s="1"/>
      <c r="K28" s="1"/>
      <c r="L28" s="1"/>
      <c r="M28" s="1"/>
      <c r="N28" s="308"/>
      <c r="O28" s="546"/>
      <c r="P28" s="308"/>
      <c r="Q28" s="1"/>
    </row>
    <row r="29" spans="1:26" ht="15" customHeight="1" x14ac:dyDescent="0.2">
      <c r="A29" s="986"/>
      <c r="B29" s="546"/>
      <c r="C29" s="806" t="s">
        <v>278</v>
      </c>
      <c r="D29" s="321"/>
      <c r="E29" s="700" t="s">
        <v>42</v>
      </c>
      <c r="F29" s="698"/>
      <c r="G29" s="698"/>
      <c r="H29" s="698"/>
      <c r="I29" s="699"/>
      <c r="J29" s="1"/>
      <c r="K29" s="1"/>
      <c r="L29" s="1"/>
      <c r="M29" s="1"/>
      <c r="N29" s="308"/>
      <c r="O29" s="546"/>
      <c r="P29" s="308"/>
      <c r="Q29" s="1"/>
    </row>
    <row r="30" spans="1:26" ht="15" customHeight="1" x14ac:dyDescent="0.2">
      <c r="A30" s="986"/>
      <c r="B30" s="546"/>
      <c r="C30" s="807" t="s">
        <v>132</v>
      </c>
      <c r="D30" s="809">
        <v>10</v>
      </c>
      <c r="E30" s="808" t="s">
        <v>289</v>
      </c>
      <c r="F30" s="698"/>
      <c r="G30" s="698"/>
      <c r="H30" s="698"/>
      <c r="I30" s="699"/>
      <c r="J30" s="1"/>
      <c r="K30" s="1"/>
      <c r="L30" s="1"/>
      <c r="M30" s="1"/>
      <c r="N30" s="308"/>
      <c r="O30" s="546"/>
      <c r="P30" s="308"/>
      <c r="Q30" s="1"/>
    </row>
    <row r="31" spans="1:26" x14ac:dyDescent="0.2">
      <c r="A31" s="986"/>
      <c r="B31" s="546"/>
      <c r="C31" s="690"/>
      <c r="D31" s="701"/>
      <c r="E31" s="701"/>
      <c r="F31" s="701"/>
      <c r="G31" s="701"/>
      <c r="H31" s="701"/>
      <c r="I31" s="702"/>
      <c r="J31" s="1"/>
      <c r="K31" s="1"/>
      <c r="L31" s="1"/>
      <c r="M31" s="1"/>
      <c r="N31" s="308"/>
      <c r="O31" s="546"/>
      <c r="P31" s="308"/>
      <c r="Q31" s="1"/>
    </row>
    <row r="32" spans="1:26" ht="14.1" customHeight="1" x14ac:dyDescent="0.2">
      <c r="A32" s="986"/>
      <c r="B32" s="546"/>
      <c r="C32" s="1"/>
      <c r="D32" s="1"/>
      <c r="E32" s="1"/>
      <c r="F32" s="1"/>
      <c r="G32" s="1"/>
      <c r="H32" s="1"/>
      <c r="I32" s="1"/>
      <c r="J32" s="1"/>
      <c r="K32" s="1"/>
      <c r="L32" s="1"/>
      <c r="M32" s="1"/>
      <c r="N32" s="308"/>
      <c r="O32" s="546"/>
      <c r="P32" s="308"/>
      <c r="Q32" s="1"/>
    </row>
    <row r="33" spans="1:17" ht="15" customHeight="1" x14ac:dyDescent="0.2">
      <c r="A33" s="986"/>
      <c r="B33" s="546"/>
      <c r="C33" s="866" t="s">
        <v>325</v>
      </c>
      <c r="D33" s="867"/>
      <c r="E33" s="867"/>
      <c r="F33" s="867"/>
      <c r="G33" s="867">
        <f>'P&amp;L Summary'!F31</f>
        <v>0</v>
      </c>
      <c r="H33" s="867">
        <f>'P&amp;L Summary'!G31</f>
        <v>0</v>
      </c>
      <c r="I33" s="868">
        <f>'P&amp;L Summary'!H31</f>
        <v>0</v>
      </c>
      <c r="J33" s="1"/>
      <c r="K33" s="1"/>
      <c r="L33" s="1"/>
      <c r="M33" s="1"/>
      <c r="N33" s="308"/>
      <c r="O33" s="546"/>
      <c r="P33" s="308"/>
      <c r="Q33" s="1"/>
    </row>
    <row r="34" spans="1:17" x14ac:dyDescent="0.2">
      <c r="A34" s="986"/>
      <c r="B34" s="546"/>
      <c r="C34" s="1"/>
      <c r="D34" s="1"/>
      <c r="E34" s="1"/>
      <c r="F34" s="1"/>
      <c r="G34" s="1"/>
      <c r="H34" s="1"/>
      <c r="I34" s="1"/>
      <c r="J34" s="1"/>
      <c r="K34" s="1"/>
      <c r="L34" s="1"/>
      <c r="M34" s="1"/>
      <c r="N34" s="308"/>
      <c r="O34" s="546"/>
      <c r="P34" s="308"/>
      <c r="Q34" s="1"/>
    </row>
    <row r="35" spans="1:17" x14ac:dyDescent="0.2">
      <c r="A35" s="986"/>
      <c r="B35" s="546"/>
      <c r="C35" s="1"/>
      <c r="D35" s="1"/>
      <c r="E35" s="1"/>
      <c r="F35" s="1"/>
      <c r="G35" s="1"/>
      <c r="H35" s="1"/>
      <c r="I35" s="1"/>
      <c r="J35" s="1"/>
      <c r="K35" s="1"/>
      <c r="L35" s="1"/>
      <c r="M35" s="1"/>
      <c r="N35" s="308"/>
      <c r="O35" s="546"/>
      <c r="P35" s="308"/>
      <c r="Q35" s="1"/>
    </row>
    <row r="36" spans="1:17" x14ac:dyDescent="0.2">
      <c r="A36" s="986"/>
      <c r="B36" s="546"/>
      <c r="C36" s="1"/>
      <c r="D36" s="1"/>
      <c r="E36" s="1"/>
      <c r="F36" s="1"/>
      <c r="G36" s="1"/>
      <c r="H36" s="1"/>
      <c r="I36" s="1"/>
      <c r="J36" s="1"/>
      <c r="K36" s="1"/>
      <c r="L36" s="1"/>
      <c r="M36" s="1"/>
      <c r="N36" s="308"/>
      <c r="O36" s="546"/>
      <c r="P36" s="308"/>
      <c r="Q36" s="1"/>
    </row>
    <row r="37" spans="1:17" x14ac:dyDescent="0.2">
      <c r="A37" s="986"/>
      <c r="B37" s="546"/>
      <c r="C37" s="1"/>
      <c r="D37" s="1"/>
      <c r="E37" s="1"/>
      <c r="F37" s="1"/>
      <c r="G37" s="1"/>
      <c r="H37" s="1"/>
      <c r="I37" s="1"/>
      <c r="J37" s="1"/>
      <c r="K37" s="1"/>
      <c r="L37" s="1"/>
      <c r="M37" s="1"/>
      <c r="N37" s="308"/>
      <c r="O37" s="546"/>
      <c r="P37" s="308"/>
      <c r="Q37" s="1"/>
    </row>
    <row r="38" spans="1:17" x14ac:dyDescent="0.2">
      <c r="A38" s="986"/>
      <c r="B38" s="546"/>
      <c r="C38" s="1"/>
      <c r="D38" s="1"/>
      <c r="E38" s="1"/>
      <c r="F38" s="1"/>
      <c r="G38" s="1"/>
      <c r="H38" s="1"/>
      <c r="I38" s="1"/>
      <c r="J38" s="1"/>
      <c r="K38" s="1"/>
      <c r="L38" s="1"/>
      <c r="M38" s="1"/>
      <c r="N38" s="308"/>
      <c r="O38" s="546"/>
      <c r="P38" s="308"/>
      <c r="Q38" s="1"/>
    </row>
    <row r="39" spans="1:17" x14ac:dyDescent="0.2">
      <c r="A39" s="986"/>
      <c r="B39" s="546"/>
      <c r="C39" s="1"/>
      <c r="D39" s="1"/>
      <c r="E39" s="1"/>
      <c r="F39" s="1"/>
      <c r="G39" s="1"/>
      <c r="H39" s="1"/>
      <c r="I39" s="1"/>
      <c r="J39" s="1"/>
      <c r="K39" s="1"/>
      <c r="L39" s="1"/>
      <c r="M39" s="1"/>
      <c r="N39" s="308"/>
      <c r="O39" s="546"/>
      <c r="P39" s="308"/>
      <c r="Q39" s="1"/>
    </row>
    <row r="40" spans="1:17" x14ac:dyDescent="0.2">
      <c r="A40" s="986"/>
      <c r="B40" s="546"/>
      <c r="C40" s="1"/>
      <c r="D40" s="1"/>
      <c r="E40" s="1"/>
      <c r="F40" s="1"/>
      <c r="G40" s="1"/>
      <c r="H40" s="1"/>
      <c r="I40" s="1"/>
      <c r="J40" s="1"/>
      <c r="K40" s="1"/>
      <c r="L40" s="1"/>
      <c r="M40" s="1"/>
      <c r="N40" s="308"/>
      <c r="O40" s="546"/>
      <c r="P40" s="308"/>
      <c r="Q40" s="1"/>
    </row>
    <row r="41" spans="1:17" x14ac:dyDescent="0.2">
      <c r="A41" s="986"/>
      <c r="B41" s="546"/>
      <c r="C41" s="1"/>
      <c r="D41" s="1"/>
      <c r="E41" s="1"/>
      <c r="F41" s="1"/>
      <c r="G41" s="1"/>
      <c r="H41" s="1"/>
      <c r="I41" s="1"/>
      <c r="J41" s="1"/>
      <c r="K41" s="1"/>
      <c r="L41" s="1"/>
      <c r="M41" s="1"/>
      <c r="N41" s="308"/>
      <c r="O41" s="546"/>
      <c r="P41" s="308"/>
      <c r="Q41" s="1"/>
    </row>
    <row r="42" spans="1:17" x14ac:dyDescent="0.2">
      <c r="A42" s="986"/>
      <c r="B42" s="546"/>
      <c r="C42" s="1"/>
      <c r="D42" s="1"/>
      <c r="E42" s="1"/>
      <c r="F42" s="1"/>
      <c r="G42" s="1"/>
      <c r="H42" s="1"/>
      <c r="I42" s="1"/>
      <c r="J42" s="1"/>
      <c r="K42" s="1"/>
      <c r="L42" s="1"/>
      <c r="M42" s="1"/>
      <c r="N42" s="308"/>
      <c r="O42" s="546"/>
      <c r="P42" s="308"/>
      <c r="Q42" s="1"/>
    </row>
    <row r="43" spans="1:17" ht="13.5" customHeight="1" x14ac:dyDescent="0.2">
      <c r="A43" s="986"/>
      <c r="B43" s="546"/>
      <c r="C43" s="1"/>
      <c r="D43" s="1"/>
      <c r="E43" s="1"/>
      <c r="F43" s="1"/>
      <c r="G43" s="1"/>
      <c r="H43" s="1"/>
      <c r="I43" s="1"/>
      <c r="J43" s="1"/>
      <c r="K43" s="1"/>
      <c r="L43" s="1"/>
      <c r="M43" s="1"/>
      <c r="N43" s="308"/>
      <c r="O43" s="546"/>
      <c r="P43" s="308"/>
      <c r="Q43" s="1"/>
    </row>
    <row r="44" spans="1:17" ht="14.25" customHeight="1" x14ac:dyDescent="0.2">
      <c r="A44" s="986"/>
      <c r="B44" s="546"/>
      <c r="C44" s="1"/>
      <c r="D44" s="1"/>
      <c r="E44" s="1"/>
      <c r="F44" s="1"/>
      <c r="G44" s="1"/>
      <c r="H44" s="1"/>
      <c r="I44" s="1"/>
      <c r="J44" s="1"/>
      <c r="K44" s="1"/>
      <c r="L44" s="1"/>
      <c r="M44" s="1"/>
      <c r="N44" s="308"/>
      <c r="O44" s="546"/>
      <c r="P44" s="308"/>
      <c r="Q44" s="1"/>
    </row>
    <row r="45" spans="1:17" x14ac:dyDescent="0.2">
      <c r="A45" s="986"/>
      <c r="B45" s="546"/>
      <c r="C45" s="1"/>
      <c r="D45" s="1"/>
      <c r="E45" s="1"/>
      <c r="F45" s="1"/>
      <c r="G45" s="1"/>
      <c r="H45" s="1"/>
      <c r="I45" s="1"/>
      <c r="J45" s="1"/>
      <c r="K45" s="1"/>
      <c r="L45" s="1"/>
      <c r="M45" s="1"/>
      <c r="N45" s="308"/>
      <c r="O45" s="546"/>
      <c r="P45" s="308"/>
      <c r="Q45" s="1"/>
    </row>
    <row r="46" spans="1:17" x14ac:dyDescent="0.2">
      <c r="A46" s="986"/>
      <c r="B46" s="546"/>
      <c r="C46" s="1"/>
      <c r="D46" s="1"/>
      <c r="E46" s="1"/>
      <c r="F46" s="1"/>
      <c r="G46" s="1"/>
      <c r="H46" s="1"/>
      <c r="I46" s="1"/>
      <c r="J46" s="1"/>
      <c r="K46" s="1"/>
      <c r="L46" s="1"/>
      <c r="M46" s="1"/>
      <c r="N46" s="308"/>
      <c r="O46" s="546"/>
      <c r="P46" s="308"/>
      <c r="Q46" s="1"/>
    </row>
    <row r="47" spans="1:17" x14ac:dyDescent="0.2">
      <c r="A47" s="986"/>
      <c r="B47" s="562"/>
      <c r="C47" s="1"/>
      <c r="D47" s="1"/>
      <c r="E47" s="1"/>
      <c r="F47" s="1"/>
      <c r="G47" s="1"/>
      <c r="H47" s="1"/>
      <c r="I47" s="1"/>
      <c r="J47" s="1"/>
      <c r="K47" s="26"/>
      <c r="L47" s="26"/>
      <c r="M47" s="26"/>
      <c r="N47" s="27"/>
      <c r="O47" s="546"/>
      <c r="P47" s="308"/>
      <c r="Q47" s="1"/>
    </row>
    <row r="48" spans="1:17" x14ac:dyDescent="0.2">
      <c r="A48" s="986"/>
      <c r="B48" s="563"/>
      <c r="C48" s="32"/>
      <c r="D48" s="32"/>
      <c r="E48" s="32"/>
      <c r="F48" s="32"/>
      <c r="G48" s="32"/>
      <c r="H48" s="32"/>
      <c r="I48" s="32"/>
      <c r="J48" s="32"/>
      <c r="K48" s="32"/>
      <c r="L48" s="32"/>
      <c r="M48" s="32"/>
      <c r="N48" s="33"/>
      <c r="O48" s="574"/>
      <c r="P48" s="575"/>
      <c r="Q48" s="1"/>
    </row>
    <row r="49" spans="2:17" ht="14.1" hidden="1" customHeight="1" x14ac:dyDescent="0.2">
      <c r="B49" s="1"/>
      <c r="C49" s="1"/>
      <c r="D49" s="1"/>
      <c r="E49" s="1"/>
      <c r="F49" s="1"/>
      <c r="G49" s="1"/>
      <c r="H49" s="1"/>
      <c r="I49" s="1"/>
      <c r="J49" s="1"/>
      <c r="K49" s="1"/>
      <c r="L49" s="1"/>
      <c r="M49" s="1"/>
      <c r="N49" s="1"/>
      <c r="O49" s="1"/>
      <c r="P49" s="1"/>
      <c r="Q49" s="1"/>
    </row>
  </sheetData>
  <mergeCells count="1">
    <mergeCell ref="D6:E6"/>
  </mergeCells>
  <phoneticPr fontId="0" type="noConversion"/>
  <dataValidations xWindow="451" yWindow="814" count="19">
    <dataValidation type="decimal" allowBlank="1" showInputMessage="1" showErrorMessage="1" error="Please enter a percentage" prompt="The proportion of your turnover that is paid by credit card" sqref="L12" xr:uid="{00000000-0002-0000-0A00-000000000000}">
      <formula1>0</formula1>
      <formula2>1</formula2>
    </dataValidation>
    <dataValidation type="decimal" allowBlank="1" showInputMessage="1" showErrorMessage="1" error="Please enter a percentage" promptTitle="National Marketing Contribution" prompt="Rate as a % of SSTR per your franchise agreement" sqref="L9" xr:uid="{00000000-0002-0000-0A00-000001000000}">
      <formula1>0</formula1>
      <formula2>1</formula2>
    </dataValidation>
    <dataValidation type="decimal" allowBlank="1" showInputMessage="1" showErrorMessage="1" error="Please enter a percentage" promptTitle="Management Service Fee" prompt="Rate as a % of SSTR per your franchise agreement" sqref="L7" xr:uid="{00000000-0002-0000-0A00-000002000000}">
      <formula1>0</formula1>
      <formula2>1</formula2>
    </dataValidation>
    <dataValidation type="whole" operator="greaterThan" allowBlank="1" showInputMessage="1" showErrorMessage="1" error="Please enter a value" promptTitle="Wages &amp; Salaries" prompt="Gross wages and benefits, including employees NI &amp; PAYE, for all staff EXCLUDING THE OWNER" sqref="G8:I8" xr:uid="{00000000-0002-0000-0A00-000003000000}">
      <formula1>0</formula1>
    </dataValidation>
    <dataValidation type="whole" operator="greaterThan" allowBlank="1" showInputMessage="1" showErrorMessage="1" error="Please enter a value" promptTitle="Equipment Leases" prompt="The cost of any capital items which are to be leased by the business (for example photocopiers)" sqref="G10:I10" xr:uid="{00000000-0002-0000-0A00-000004000000}">
      <formula1>0</formula1>
    </dataValidation>
    <dataValidation type="whole" operator="greaterThan" allowBlank="1" showInputMessage="1" showErrorMessage="1" error="Please enter a value" promptTitle="Rent" prompt="Standard annual property rent excluding any rates, service charges or rent free period." sqref="G12:I12" xr:uid="{00000000-0002-0000-0A00-000005000000}">
      <formula1>0</formula1>
    </dataValidation>
    <dataValidation type="whole" operator="greaterThan" allowBlank="1" showInputMessage="1" showErrorMessage="1" error="Please enter a value" promptTitle="Service Charges" prompt="Service charges per annum, relating to property." sqref="G13:I13" xr:uid="{00000000-0002-0000-0A00-000006000000}">
      <formula1>0</formula1>
    </dataValidation>
    <dataValidation type="whole" operator="greaterThan" allowBlank="1" showInputMessage="1" showErrorMessage="1" error="Please enter a value" promptTitle="Rates" prompt="Business Rates per annum for the property." sqref="G14:I14" xr:uid="{00000000-0002-0000-0A00-000007000000}">
      <formula1>0</formula1>
    </dataValidation>
    <dataValidation type="whole" operator="greaterThan" allowBlank="1" showInputMessage="1" showErrorMessage="1" error="Please enter a value" sqref="G15:I25 D28" xr:uid="{00000000-0002-0000-0A00-000008000000}">
      <formula1>0</formula1>
    </dataValidation>
    <dataValidation type="decimal" allowBlank="1" showInputMessage="1" showErrorMessage="1" error="Please enter a percentage" promptTitle="Marketing Fee" prompt="Rate as a % of SSTR per your franchise agreement" sqref="L8" xr:uid="{00000000-0002-0000-0A00-000009000000}">
      <formula1>0</formula1>
      <formula2>1</formula2>
    </dataValidation>
    <dataValidation type="decimal" allowBlank="1" showInputMessage="1" showErrorMessage="1" error="Please enter a percentage" promptTitle="Local Advertising Fund" prompt="Rate as a % of SSTR per your franchise agreement" sqref="L10" xr:uid="{00000000-0002-0000-0A00-00000A000000}">
      <formula1>0</formula1>
      <formula2>1</formula2>
    </dataValidation>
    <dataValidation type="whole" operator="greaterThan" allowBlank="1" showInputMessage="1" showErrorMessage="1" error="Please enter a value" promptTitle="Local Marketing" prompt="Costs of local marketing activities" sqref="G11:I11" xr:uid="{00000000-0002-0000-0A00-00000B000000}">
      <formula1>0</formula1>
    </dataValidation>
    <dataValidation type="decimal" allowBlank="1" showInputMessage="1" showErrorMessage="1" error="Please enter a percentage" promptTitle="Credit Card Charge" prompt="Use an average rate per your current merchant services agreement" sqref="L11" xr:uid="{00000000-0002-0000-0A00-00000C000000}">
      <formula1>0</formula1>
      <formula2>1</formula2>
    </dataValidation>
    <dataValidation type="list" allowBlank="1" showInputMessage="1" showErrorMessage="1" error="Please enter Y or leave blank_x000a_Press Cancel to retry" prompt="Enter Y if VAT applies to this cost type" sqref="F8:F25" xr:uid="{00000000-0002-0000-0A00-00000D000000}">
      <formula1>"Y"</formula1>
    </dataValidation>
    <dataValidation type="decimal" allowBlank="1" showInputMessage="1" showErrorMessage="1" errorTitle="Employers NIC" error="Please enter a percentage" promptTitle="Employers NIC" prompt="Enter as a % of Wages and Salaries.  NIC Employer contributions are based on a stepped scale.  A flat 8% of Wages and Salaries would cover a normal mix of staff and wages." sqref="G9:I9" xr:uid="{00000000-0002-0000-0A00-00000E000000}">
      <formula1>0</formula1>
      <formula2>1</formula2>
    </dataValidation>
    <dataValidation type="whole" operator="greaterThan" allowBlank="1" showInputMessage="1" showErrorMessage="1" error="Please enter a value" prompt="Number of months between start of lease and start of trading" sqref="D29" xr:uid="{00000000-0002-0000-0A00-00000F000000}">
      <formula1>0</formula1>
    </dataValidation>
    <dataValidation type="list" operator="greaterThan" allowBlank="1" showInputMessage="1" showErrorMessage="1" error="Please enter a value" prompt="Frequency of payment in months - leave blank if monthly" sqref="D10 D12:D13" xr:uid="{00000000-0002-0000-0A00-000010000000}">
      <formula1>"2,3,4,6,12"</formula1>
    </dataValidation>
    <dataValidation allowBlank="1" showInputMessage="1" showErrorMessage="1" sqref="G26:I30 D11:E11 E28:F30 D14:E25" xr:uid="{00000000-0002-0000-0A00-000011000000}"/>
    <dataValidation type="whole" allowBlank="1" showInputMessage="1" showErrorMessage="1" error="Please enter a value" sqref="D30" xr:uid="{00000000-0002-0000-0A00-000012000000}">
      <formula1>0</formula1>
      <formula2>12</formula2>
    </dataValidation>
  </dataValidations>
  <pageMargins left="0.39370078740157483" right="0.39370078740157483" top="0.78740157480314965" bottom="0.39370078740157483" header="0.27559055118110237" footer="0.27559055118110237"/>
  <pageSetup paperSize="9" orientation="landscape" blackAndWhite="1" r:id="rId1"/>
  <headerFooter alignWithMargins="0">
    <oddHeader>&amp;C&amp;12&amp;U&amp;A</oddHeader>
    <oddFooter>&amp;L&amp;8&amp;D &amp;T&amp;C&amp;8Financial Projections&amp;R&amp;8&amp;A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848" r:id="rId4" name="Check Box 2792">
              <controlPr defaultSize="0" print="0" autoFill="0" autoLine="0" autoPict="0">
                <anchor moveWithCells="1">
                  <from>
                    <xdr:col>10</xdr:col>
                    <xdr:colOff>1219200</xdr:colOff>
                    <xdr:row>1</xdr:row>
                    <xdr:rowOff>114300</xdr:rowOff>
                  </from>
                  <to>
                    <xdr:col>14</xdr:col>
                    <xdr:colOff>0</xdr:colOff>
                    <xdr:row>2</xdr:row>
                    <xdr:rowOff>142875</xdr:rowOff>
                  </to>
                </anchor>
              </controlPr>
            </control>
          </mc:Choice>
        </mc:AlternateContent>
        <mc:AlternateContent xmlns:mc="http://schemas.openxmlformats.org/markup-compatibility/2006">
          <mc:Choice Requires="x14">
            <control shapeId="47852" r:id="rId5" name="Drop Down 2796">
              <controlPr defaultSize="0" print="0" autoLine="0" autoPict="0">
                <anchor moveWithCells="1">
                  <from>
                    <xdr:col>15</xdr:col>
                    <xdr:colOff>1285875</xdr:colOff>
                    <xdr:row>40</xdr:row>
                    <xdr:rowOff>66675</xdr:rowOff>
                  </from>
                  <to>
                    <xdr:col>15</xdr:col>
                    <xdr:colOff>1600200</xdr:colOff>
                    <xdr:row>41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97</vt:i4>
      </vt:variant>
    </vt:vector>
  </HeadingPairs>
  <TitlesOfParts>
    <vt:vector size="116" baseType="lpstr">
      <vt:lpstr>Calcs</vt:lpstr>
      <vt:lpstr>Data</vt:lpstr>
      <vt:lpstr>Samples</vt:lpstr>
      <vt:lpstr>Terms</vt:lpstr>
      <vt:lpstr>Overview</vt:lpstr>
      <vt:lpstr>Input - Store</vt:lpstr>
      <vt:lpstr>Input - Initial</vt:lpstr>
      <vt:lpstr>Input - Sales</vt:lpstr>
      <vt:lpstr>Input - Overheads</vt:lpstr>
      <vt:lpstr>Input - Finance</vt:lpstr>
      <vt:lpstr>Initial Costs</vt:lpstr>
      <vt:lpstr>Balance Sheet</vt:lpstr>
      <vt:lpstr>P&amp;L Summary</vt:lpstr>
      <vt:lpstr>P&amp;L Monthly</vt:lpstr>
      <vt:lpstr>Cash Flow Summary</vt:lpstr>
      <vt:lpstr>Cash Flow Monthly</vt:lpstr>
      <vt:lpstr>Sales Analysis</vt:lpstr>
      <vt:lpstr>Capex</vt:lpstr>
      <vt:lpstr>Loans</vt:lpstr>
      <vt:lpstr>AdRate</vt:lpstr>
      <vt:lpstr>ccrate</vt:lpstr>
      <vt:lpstr>ccturnover</vt:lpstr>
      <vt:lpstr>Currency</vt:lpstr>
      <vt:lpstr>currency_name</vt:lpstr>
      <vt:lpstr>currency_symbol</vt:lpstr>
      <vt:lpstr>currencyTable</vt:lpstr>
      <vt:lpstr>ErrorChk</vt:lpstr>
      <vt:lpstr>FinDsp1</vt:lpstr>
      <vt:lpstr>FinDsp1B</vt:lpstr>
      <vt:lpstr>FinDsp2</vt:lpstr>
      <vt:lpstr>FinDsp2B</vt:lpstr>
      <vt:lpstr>FinMsg</vt:lpstr>
      <vt:lpstr>InpArea1</vt:lpstr>
      <vt:lpstr>InpArea11</vt:lpstr>
      <vt:lpstr>InpArea12</vt:lpstr>
      <vt:lpstr>InpArea13</vt:lpstr>
      <vt:lpstr>InpArea2</vt:lpstr>
      <vt:lpstr>InpArea21</vt:lpstr>
      <vt:lpstr>InpArea22</vt:lpstr>
      <vt:lpstr>InpArea3</vt:lpstr>
      <vt:lpstr>InpArea4</vt:lpstr>
      <vt:lpstr>InpArea5</vt:lpstr>
      <vt:lpstr>InpArea6</vt:lpstr>
      <vt:lpstr>InpArea7</vt:lpstr>
      <vt:lpstr>InpArea8</vt:lpstr>
      <vt:lpstr>InpArea9</vt:lpstr>
      <vt:lpstr>LeaseFreq</vt:lpstr>
      <vt:lpstr>LeaseOpen</vt:lpstr>
      <vt:lpstr>LocCosts</vt:lpstr>
      <vt:lpstr>LocGuide</vt:lpstr>
      <vt:lpstr>LocInitial</vt:lpstr>
      <vt:lpstr>LocOther</vt:lpstr>
      <vt:lpstr>LocSales</vt:lpstr>
      <vt:lpstr>LocStoreDetails</vt:lpstr>
      <vt:lpstr>LocSummary</vt:lpstr>
      <vt:lpstr>MFeeRate</vt:lpstr>
      <vt:lpstr>MSFRate</vt:lpstr>
      <vt:lpstr>mtype</vt:lpstr>
      <vt:lpstr>NavSchBS</vt:lpstr>
      <vt:lpstr>Capex!NavSchCapex</vt:lpstr>
      <vt:lpstr>NavSchCFMon</vt:lpstr>
      <vt:lpstr>NavSchCFsum</vt:lpstr>
      <vt:lpstr>NavSchInitCosts</vt:lpstr>
      <vt:lpstr>NavSchLoan</vt:lpstr>
      <vt:lpstr>NavSchPLMon</vt:lpstr>
      <vt:lpstr>NavSchPLSum</vt:lpstr>
      <vt:lpstr>NavSchSales</vt:lpstr>
      <vt:lpstr>NMFRate</vt:lpstr>
      <vt:lpstr>Participants</vt:lpstr>
      <vt:lpstr>Preparer</vt:lpstr>
      <vt:lpstr>'Balance Sheet'!Print_Area</vt:lpstr>
      <vt:lpstr>Capex!Print_Area</vt:lpstr>
      <vt:lpstr>'Cash Flow Monthly'!Print_Area</vt:lpstr>
      <vt:lpstr>'Cash Flow Summary'!Print_Area</vt:lpstr>
      <vt:lpstr>'Initial Costs'!Print_Area</vt:lpstr>
      <vt:lpstr>'Input - Finance'!Print_Area</vt:lpstr>
      <vt:lpstr>'Input - Initial'!Print_Area</vt:lpstr>
      <vt:lpstr>'Input - Overheads'!Print_Area</vt:lpstr>
      <vt:lpstr>'Input - Sales'!Print_Area</vt:lpstr>
      <vt:lpstr>'Input - Store'!Print_Area</vt:lpstr>
      <vt:lpstr>Loans!Print_Area</vt:lpstr>
      <vt:lpstr>Overview!Print_Area</vt:lpstr>
      <vt:lpstr>'P&amp;L Monthly'!Print_Area</vt:lpstr>
      <vt:lpstr>'P&amp;L Summary'!Print_Area</vt:lpstr>
      <vt:lpstr>'Sales Analysis'!Print_Area</vt:lpstr>
      <vt:lpstr>Terms!Print_Area</vt:lpstr>
      <vt:lpstr>'Cash Flow Monthly'!Print_Titles</vt:lpstr>
      <vt:lpstr>'P&amp;L Monthly'!Print_Titles</vt:lpstr>
      <vt:lpstr>'Sales Analysis'!Print_Titles</vt:lpstr>
      <vt:lpstr>PropertyRates</vt:lpstr>
      <vt:lpstr>RentDepositRefundMonth</vt:lpstr>
      <vt:lpstr>RentFree</vt:lpstr>
      <vt:lpstr>RentFreq</vt:lpstr>
      <vt:lpstr>SplData1</vt:lpstr>
      <vt:lpstr>SplData11</vt:lpstr>
      <vt:lpstr>SplData12</vt:lpstr>
      <vt:lpstr>SplData13</vt:lpstr>
      <vt:lpstr>SplData2</vt:lpstr>
      <vt:lpstr>SplData21</vt:lpstr>
      <vt:lpstr>SplData22</vt:lpstr>
      <vt:lpstr>SplData3</vt:lpstr>
      <vt:lpstr>SplData4</vt:lpstr>
      <vt:lpstr>SplData5</vt:lpstr>
      <vt:lpstr>SplData6</vt:lpstr>
      <vt:lpstr>SplData7</vt:lpstr>
      <vt:lpstr>StartDate</vt:lpstr>
      <vt:lpstr>StoreName</vt:lpstr>
      <vt:lpstr>StoreResale</vt:lpstr>
      <vt:lpstr>StoreStatus</vt:lpstr>
      <vt:lpstr>StoreStatusList</vt:lpstr>
      <vt:lpstr>TandCmessage</vt:lpstr>
      <vt:lpstr>TermsAgreed</vt:lpstr>
      <vt:lpstr>TrainingCost</vt:lpstr>
      <vt:lpstr>TrainingCostCalc</vt:lpstr>
      <vt:lpstr>vat_rate</vt:lpstr>
      <vt:lpstr>VATmonths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MBE Centre Business Plan</dc:title>
  <dc:creator>Home Office</dc:creator>
  <cp:lastModifiedBy>Shahzad Akram</cp:lastModifiedBy>
  <cp:lastPrinted>2018-01-30T14:30:25Z</cp:lastPrinted>
  <dcterms:created xsi:type="dcterms:W3CDTF">1998-06-12T13:32:34Z</dcterms:created>
  <dcterms:modified xsi:type="dcterms:W3CDTF">2026-06-10T09:53:43Z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2006 09</vt:lpwstr>
  </property>
</Properties>
</file>